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ROP INSURANCE MANUALS\"/>
    </mc:Choice>
  </mc:AlternateContent>
  <workbookProtection workbookAlgorithmName="SHA-512" workbookHashValue="moigN+aGci4PD+zeaZCJ/dqhUMUzbgcvZit05/unYcew0QpT0pQIIXoJ/uQUalOKhZ19dubHGAu+dnMGcp7R0A==" workbookSaltValue="lqnDkRlOSnDgUVqj66X55g==" workbookSpinCount="100000" lockStructure="1"/>
  <bookViews>
    <workbookView xWindow="0" yWindow="0" windowWidth="25200" windowHeight="11385"/>
  </bookViews>
  <sheets>
    <sheet name="Disclaimer" sheetId="10" r:id="rId1"/>
    <sheet name="Dollar Plan " sheetId="8" r:id="rId2"/>
    <sheet name="V Option" sheetId="6" r:id="rId3"/>
    <sheet name="Summary" sheetId="9" r:id="rId4"/>
    <sheet name="Stages I II III" sheetId="2" r:id="rId5"/>
    <sheet name="Premiums" sheetId="3" r:id="rId6"/>
  </sheets>
  <externalReferences>
    <externalReference r:id="rId7"/>
    <externalReference r:id="rId8"/>
  </externalReferences>
  <definedNames>
    <definedName name="CLEVEL">'[1]Avocado 200'!$G$5:$L$5</definedName>
    <definedName name="Macros" localSheetId="0">#REF!</definedName>
    <definedName name="Macros">#REF!</definedName>
    <definedName name="P.E.">'[1]Avocado 200'!$D$6:$D$10</definedName>
    <definedName name="screen" localSheetId="0">#REF!</definedName>
    <definedName name="screen">#REF!</definedName>
    <definedName name="screenA" localSheetId="0">#REF!</definedName>
    <definedName name="screenA">#REF!</definedName>
    <definedName name="Security" localSheetId="0">'[2]Security Settings'!#REF!</definedName>
    <definedName name="Security">'[2]Security Settings'!#REF!</definedName>
    <definedName name="state" localSheetId="0">#REF!</definedName>
    <definedName name="sta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6" l="1"/>
  <c r="N23" i="6"/>
  <c r="N22" i="6"/>
  <c r="N21" i="6"/>
  <c r="N20" i="6"/>
  <c r="N18" i="6"/>
  <c r="N17" i="6"/>
  <c r="N16" i="6"/>
  <c r="N15" i="6"/>
  <c r="N14" i="6"/>
  <c r="N13" i="6"/>
  <c r="N12" i="6"/>
  <c r="N11" i="6"/>
  <c r="N10" i="6"/>
  <c r="N9" i="6"/>
  <c r="N8" i="6"/>
  <c r="N7" i="6"/>
  <c r="N6" i="6"/>
  <c r="M6" i="8"/>
  <c r="L6" i="8" s="1"/>
  <c r="M23" i="8"/>
  <c r="L23" i="8" s="1"/>
  <c r="N23" i="8" s="1"/>
  <c r="F10" i="6"/>
  <c r="L6" i="6" s="1"/>
  <c r="F10" i="8"/>
  <c r="M22" i="8"/>
  <c r="L22" i="8" s="1"/>
  <c r="M21" i="8"/>
  <c r="L21" i="8" s="1"/>
  <c r="M20" i="8"/>
  <c r="L20" i="8" s="1"/>
  <c r="M19" i="8"/>
  <c r="L19" i="8" s="1"/>
  <c r="M18" i="8"/>
  <c r="L18" i="8" s="1"/>
  <c r="M17" i="8"/>
  <c r="L17" i="8" s="1"/>
  <c r="M16" i="8"/>
  <c r="L16" i="8" s="1"/>
  <c r="M15" i="8"/>
  <c r="L15" i="8" s="1"/>
  <c r="M14" i="8"/>
  <c r="L14" i="8" s="1"/>
  <c r="M13" i="8"/>
  <c r="L13" i="8" s="1"/>
  <c r="M12" i="8"/>
  <c r="L12" i="8" s="1"/>
  <c r="M11" i="8"/>
  <c r="L11" i="8" s="1"/>
  <c r="M10" i="8"/>
  <c r="L10" i="8" s="1"/>
  <c r="M9" i="8"/>
  <c r="L9" i="8" s="1"/>
  <c r="M8" i="8"/>
  <c r="L8" i="8" s="1"/>
  <c r="M7" i="8"/>
  <c r="L7" i="8" s="1"/>
  <c r="J22" i="8" l="1"/>
  <c r="J21" i="8"/>
  <c r="J20" i="8"/>
  <c r="J19" i="8"/>
  <c r="J17" i="8"/>
  <c r="J16" i="8"/>
  <c r="L7" i="6"/>
  <c r="P19" i="8" l="1"/>
  <c r="K21" i="8"/>
  <c r="N14" i="8" l="1"/>
  <c r="P18" i="8"/>
  <c r="P8" i="8"/>
  <c r="P10" i="8"/>
  <c r="P7" i="8"/>
  <c r="N21" i="8"/>
  <c r="P22" i="8"/>
  <c r="P20" i="8"/>
  <c r="P12" i="8"/>
  <c r="P9" i="8"/>
  <c r="N6" i="8"/>
  <c r="P6" i="8"/>
  <c r="P23" i="8"/>
  <c r="P21" i="8"/>
  <c r="P11" i="8"/>
  <c r="P13" i="8"/>
  <c r="P15" i="8"/>
  <c r="P14" i="8"/>
  <c r="P17" i="8"/>
  <c r="P16" i="8"/>
  <c r="F9" i="6"/>
  <c r="F13" i="6" l="1"/>
  <c r="F9" i="8"/>
  <c r="F8" i="6"/>
  <c r="K23" i="6" l="1"/>
  <c r="K22" i="6"/>
  <c r="K21" i="6"/>
  <c r="K20" i="6"/>
  <c r="K19" i="6"/>
  <c r="K18" i="6"/>
  <c r="K17" i="6"/>
  <c r="K16" i="6"/>
  <c r="K15" i="6"/>
  <c r="K14" i="6"/>
  <c r="K13" i="6"/>
  <c r="K12" i="6"/>
  <c r="K11" i="6"/>
  <c r="K10" i="6"/>
  <c r="K9" i="6"/>
  <c r="K8" i="6"/>
  <c r="K7" i="6"/>
  <c r="K6" i="6"/>
  <c r="J6" i="8"/>
  <c r="K6" i="8" s="1"/>
  <c r="J23" i="8"/>
  <c r="K23" i="8" s="1"/>
  <c r="J18" i="8"/>
  <c r="J15" i="8"/>
  <c r="J14" i="8"/>
  <c r="K14" i="8" s="1"/>
  <c r="J13" i="8"/>
  <c r="J12" i="8"/>
  <c r="J11" i="8"/>
  <c r="J10" i="8"/>
  <c r="J9" i="8"/>
  <c r="J8" i="8"/>
  <c r="J7" i="8"/>
  <c r="L22" i="6" l="1"/>
  <c r="F12" i="6"/>
  <c r="F15" i="6" s="1"/>
  <c r="F17" i="6" s="1"/>
  <c r="L9" i="6"/>
  <c r="L16" i="6"/>
  <c r="L17" i="6"/>
  <c r="L11" i="6"/>
  <c r="L18" i="6"/>
  <c r="L10" i="6"/>
  <c r="L19" i="6"/>
  <c r="L8" i="6"/>
  <c r="L12" i="6"/>
  <c r="L20" i="6"/>
  <c r="L23" i="6"/>
  <c r="L13" i="6"/>
  <c r="L21" i="6"/>
  <c r="L15" i="6"/>
  <c r="L14" i="6"/>
  <c r="F13" i="8"/>
  <c r="F18" i="6" l="1"/>
  <c r="F19" i="6" s="1"/>
  <c r="F8" i="8"/>
  <c r="O6" i="8" l="1"/>
  <c r="Q6" i="8" s="1"/>
  <c r="O23" i="8"/>
  <c r="O14" i="8"/>
  <c r="Q14" i="8" s="1"/>
  <c r="F12" i="8"/>
  <c r="F16" i="8" s="1"/>
  <c r="F18" i="8" s="1"/>
  <c r="K18" i="8"/>
  <c r="K8" i="8"/>
  <c r="N8" i="8" s="1"/>
  <c r="K13" i="8"/>
  <c r="N13" i="8" s="1"/>
  <c r="K20" i="8"/>
  <c r="N20" i="8" s="1"/>
  <c r="K22" i="8"/>
  <c r="N22" i="8" s="1"/>
  <c r="K10" i="8"/>
  <c r="N10" i="8" s="1"/>
  <c r="K19" i="8"/>
  <c r="N19" i="8" s="1"/>
  <c r="K15" i="8"/>
  <c r="K7" i="8"/>
  <c r="N7" i="8" s="1"/>
  <c r="K9" i="8"/>
  <c r="N9" i="8" s="1"/>
  <c r="K16" i="8"/>
  <c r="K12" i="8"/>
  <c r="N12" i="8" s="1"/>
  <c r="K11" i="8"/>
  <c r="N11" i="8" s="1"/>
  <c r="K17" i="8"/>
  <c r="N17" i="8" s="1"/>
  <c r="N16" i="8" l="1"/>
  <c r="O15" i="8"/>
  <c r="Q15" i="8" s="1"/>
  <c r="N15" i="8"/>
  <c r="N18" i="8"/>
  <c r="F19" i="8"/>
  <c r="F20" i="8" s="1"/>
  <c r="O20" i="8"/>
  <c r="Q20" i="8" s="1"/>
  <c r="O18" i="8"/>
  <c r="Q18" i="8" s="1"/>
  <c r="O19" i="8"/>
  <c r="Q19" i="8" s="1"/>
  <c r="O10" i="8"/>
  <c r="Q10" i="8" s="1"/>
  <c r="O13" i="8"/>
  <c r="Q13" i="8" s="1"/>
  <c r="O16" i="8"/>
  <c r="Q16" i="8" s="1"/>
  <c r="O9" i="8"/>
  <c r="Q9" i="8" s="1"/>
  <c r="O8" i="8"/>
  <c r="Q8" i="8" s="1"/>
  <c r="O22" i="8"/>
  <c r="Q22" i="8" s="1"/>
  <c r="O7" i="8"/>
  <c r="Q7" i="8" s="1"/>
  <c r="O11" i="8"/>
  <c r="Q11" i="8" s="1"/>
  <c r="Q23" i="8"/>
  <c r="O21" i="8"/>
  <c r="Q21" i="8" s="1"/>
  <c r="O17" i="8"/>
  <c r="Q17" i="8" s="1"/>
  <c r="O12" i="8"/>
  <c r="Q12" i="8" s="1"/>
  <c r="M6" i="6"/>
  <c r="O6" i="6" s="1"/>
  <c r="M16" i="6" l="1"/>
  <c r="O16" i="6" s="1"/>
  <c r="M22" i="6"/>
  <c r="O22" i="6" s="1"/>
  <c r="M10" i="6"/>
  <c r="O10" i="6" s="1"/>
  <c r="M13" i="6"/>
  <c r="O13" i="6" s="1"/>
  <c r="M19" i="6"/>
  <c r="O19" i="6" s="1"/>
  <c r="M23" i="6"/>
  <c r="O23" i="6" s="1"/>
  <c r="M15" i="6"/>
  <c r="O15" i="6" s="1"/>
  <c r="M9" i="6"/>
  <c r="O9" i="6" s="1"/>
  <c r="M18" i="6"/>
  <c r="O18" i="6" s="1"/>
  <c r="M7" i="6"/>
  <c r="O7" i="6" s="1"/>
  <c r="M8" i="6"/>
  <c r="O8" i="6" s="1"/>
  <c r="M11" i="6"/>
  <c r="O11" i="6" s="1"/>
  <c r="M14" i="6"/>
  <c r="O14" i="6" s="1"/>
  <c r="M17" i="6"/>
  <c r="O17" i="6" s="1"/>
  <c r="M20" i="6"/>
  <c r="O20" i="6" s="1"/>
  <c r="M21" i="6"/>
  <c r="O21" i="6" s="1"/>
  <c r="M12" i="6"/>
  <c r="O12" i="6" s="1"/>
  <c r="G11" i="2" l="1"/>
  <c r="G9" i="2"/>
  <c r="G7" i="2" l="1"/>
  <c r="G5" i="2"/>
  <c r="F5" i="2"/>
  <c r="E5" i="2"/>
  <c r="E7" i="2" l="1"/>
  <c r="D11" i="2"/>
  <c r="D9" i="2"/>
  <c r="D7" i="2"/>
  <c r="F7" i="2"/>
  <c r="F11" i="2" l="1"/>
  <c r="E11" i="2"/>
  <c r="F9" i="2"/>
  <c r="E9" i="2"/>
</calcChain>
</file>

<file path=xl/sharedStrings.xml><?xml version="1.0" encoding="utf-8"?>
<sst xmlns="http://schemas.openxmlformats.org/spreadsheetml/2006/main" count="187" uniqueCount="87">
  <si>
    <t>Coverage</t>
  </si>
  <si>
    <t>Level</t>
  </si>
  <si>
    <t xml:space="preserve">Stage </t>
  </si>
  <si>
    <t>Liability</t>
  </si>
  <si>
    <t>Premium</t>
  </si>
  <si>
    <t>Insured</t>
  </si>
  <si>
    <t>Value</t>
  </si>
  <si>
    <t>I</t>
  </si>
  <si>
    <t>CAT</t>
  </si>
  <si>
    <t>II</t>
  </si>
  <si>
    <t>-</t>
  </si>
  <si>
    <t>Stage</t>
  </si>
  <si>
    <t>Producer</t>
  </si>
  <si>
    <t>III</t>
  </si>
  <si>
    <t>Reference Maximum Dollar Amount</t>
  </si>
  <si>
    <t>Allowable Cost per Carton</t>
  </si>
  <si>
    <t>Minimum Value per Carton</t>
  </si>
  <si>
    <t>Number of Acres</t>
  </si>
  <si>
    <t>Sale Price per Carton</t>
  </si>
  <si>
    <t xml:space="preserve"> Value of Sold Production</t>
  </si>
  <si>
    <t xml:space="preserve"> Value of Unsold Production</t>
  </si>
  <si>
    <t>Indemnity per Acre</t>
  </si>
  <si>
    <t>Final</t>
  </si>
  <si>
    <t>Maximum</t>
  </si>
  <si>
    <t>Replanting</t>
  </si>
  <si>
    <t>Payment</t>
  </si>
  <si>
    <t>Minimum Value Option</t>
  </si>
  <si>
    <t>Coverage Level</t>
  </si>
  <si>
    <t>Net Indemnity per acre</t>
  </si>
  <si>
    <t>Total Net Indemnity</t>
  </si>
  <si>
    <t>Insurance</t>
  </si>
  <si>
    <t>Revenue</t>
  </si>
  <si>
    <t>Indemnity</t>
  </si>
  <si>
    <t>Total</t>
  </si>
  <si>
    <t>Cartons</t>
  </si>
  <si>
    <t>Sold</t>
  </si>
  <si>
    <t>Unsold</t>
  </si>
  <si>
    <t>Net</t>
  </si>
  <si>
    <t>Penhooker salvage value</t>
  </si>
  <si>
    <t>CAT adm. Fee</t>
  </si>
  <si>
    <t>Dollar Plan</t>
  </si>
  <si>
    <t xml:space="preserve"> Indemnity</t>
  </si>
  <si>
    <t>No Ins.</t>
  </si>
  <si>
    <t>No ins.</t>
  </si>
  <si>
    <t xml:space="preserve">Indemnity Estimator Fresh Market Tomatoes </t>
  </si>
  <si>
    <t>PTC</t>
  </si>
  <si>
    <t>Production to Count (PTC)</t>
  </si>
  <si>
    <t>CAT Amount of insurance</t>
  </si>
  <si>
    <t>Value of Production to Count</t>
  </si>
  <si>
    <t>Projected Revenue Under the No-insurance, and the Dollar Plan &amp; CAT crop insurance Plans</t>
  </si>
  <si>
    <t>Production to Count PTC</t>
  </si>
  <si>
    <t>Projected Revenue with  the VO Dollar Plan insurance and without crop insurance</t>
  </si>
  <si>
    <t>Interest on the crop</t>
  </si>
  <si>
    <t>Share of the crop</t>
  </si>
  <si>
    <t>Indemnity Estimator Fresh Market Tomatoes Value Option</t>
  </si>
  <si>
    <t>Producer Premium per acre</t>
  </si>
  <si>
    <t>Dollar Amount of Insurance per acre</t>
  </si>
  <si>
    <t>Number of Cartons harvested per acre</t>
  </si>
  <si>
    <t>Number of Cartons Sold per acre</t>
  </si>
  <si>
    <t>Number of Cartons Unsold per acre</t>
  </si>
  <si>
    <t>Minimum Value Option per  Carton</t>
  </si>
  <si>
    <t>Number of Cartons Harvested per acre</t>
  </si>
  <si>
    <t>MVO</t>
  </si>
  <si>
    <t>Projected Revenue  deducts the Allowable Cost, which is the dollar amount per carton for harvesting, packing, and handling as stated in the Special Provisions</t>
  </si>
  <si>
    <t>Scenario:</t>
  </si>
  <si>
    <t>100 cartons/acre unsold</t>
  </si>
  <si>
    <t>PTC Value</t>
  </si>
  <si>
    <t>CAT:</t>
  </si>
  <si>
    <t>No benefits paid</t>
  </si>
  <si>
    <t>No insurance</t>
  </si>
  <si>
    <t>Compared to the Dollar Plan</t>
  </si>
  <si>
    <t>Producer's Premium: $143/acre</t>
  </si>
  <si>
    <t>Dollar Plan Financial Benefit per Acre</t>
  </si>
  <si>
    <t>Producer's Premium: $208/acre</t>
  </si>
  <si>
    <t>400 cartons/acre  sold</t>
  </si>
  <si>
    <t>200 cartons/acre unsold</t>
  </si>
  <si>
    <t>MV Option: $3.65/carton</t>
  </si>
  <si>
    <t>Sales price: $6.00/carton</t>
  </si>
  <si>
    <t>Value of Cartons sold</t>
  </si>
  <si>
    <t>PTC Value: $2,075</t>
  </si>
  <si>
    <t xml:space="preserve"> Value per  Carton</t>
  </si>
  <si>
    <t>Sales price: $8.25/carton</t>
  </si>
  <si>
    <t>PTC Value: $3,690</t>
  </si>
  <si>
    <t>2017 Crop Insurance Decision Tool</t>
  </si>
  <si>
    <t>Support Provided by:</t>
  </si>
  <si>
    <r>
      <rPr>
        <b/>
        <sz val="14"/>
        <color theme="1"/>
        <rFont val="Times New Roman"/>
        <family val="1"/>
      </rPr>
      <t xml:space="preserve">CONDITIONS OF USE:      </t>
    </r>
    <r>
      <rPr>
        <sz val="14"/>
        <color theme="1"/>
        <rFont val="Times New Roman"/>
        <family val="1"/>
      </rPr>
      <t xml:space="preserve">                                                                                                                       This software is provided 'as is' and without warranties as to performance or merchantability. Statements may have been made to you about this software. Any such statements do not constitute warranties and shall not be relied on by the CUSTOMER in deciding whether to use the program.  This program is provided without any expressed or implied warranties whatsoever. Because of the diversity of conditions and hardware under which this program may be used, no WARRANTY OF MERCHANTABILITY or WARRANTY OF FITNESS for a particular purpose is offered. The user is advised to test the program thoroughly before relying on it. The user assumes the entire risk of using the program.  The UNIVERSITY OF FLORIDA will not be liable for any claim or damage brought against the USER by any third party, nor will the UNIVERSITY OF FLORIDA be liable for any consequential, indirect, or special damages suffered by the USER as a result of the use of the software.                                                                                                                                                                                         </t>
    </r>
  </si>
  <si>
    <r>
      <t xml:space="preserve">This spreadsheet calculates premiums, and  insured values under several user selected coverage  and Price Election levels. The tool also helps growers to simulate/estimate an approximated indemnity value based on their own estimated value of losses.                                                                                                                                                                                                                                  </t>
    </r>
    <r>
      <rPr>
        <b/>
        <sz val="14"/>
        <color theme="1"/>
        <rFont val="Times New Roman"/>
        <family val="1"/>
      </rPr>
      <t xml:space="preserve">The final crop insurance indemnity payment will depend on the specific policy and exclusions, and the crop insurance adjuster's assesment of losses.                                                                                                                  </t>
    </r>
    <r>
      <rPr>
        <b/>
        <i/>
        <sz val="14"/>
        <color theme="8" tint="-0.499984740745262"/>
        <rFont val="Times New Roman"/>
        <family val="1"/>
      </rPr>
      <t xml:space="preserve">This version is for Florida Fresh Market Tomatoes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</si>
</sst>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0_);_(* \(#,##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b/>
      <sz val="14"/>
      <color theme="1"/>
      <name val="Times New Roman"/>
      <family val="1"/>
    </font>
    <font>
      <sz val="14"/>
      <color theme="1"/>
      <name val="Times New Roman"/>
      <family val="1"/>
    </font>
    <font>
      <b/>
      <sz val="16"/>
      <color rgb="FF002060"/>
      <name val="Times New Roman"/>
      <family val="1"/>
    </font>
    <font>
      <b/>
      <i/>
      <sz val="14"/>
      <color theme="8" tint="-0.499984740745262"/>
      <name val="Times New Roman"/>
      <family val="1"/>
    </font>
    <font>
      <b/>
      <sz val="16"/>
      <color theme="1"/>
      <name val="Times New Roman"/>
      <family val="1"/>
    </font>
  </fonts>
  <fills count="7">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00"/>
        <bgColor indexed="64"/>
      </patternFill>
    </fill>
  </fills>
  <borders count="38">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style="thick">
        <color theme="1"/>
      </top>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0" fillId="0" borderId="0" xfId="0" applyAlignment="1">
      <alignment horizontal="center"/>
    </xf>
    <xf numFmtId="9" fontId="0" fillId="0" borderId="0" xfId="1" applyFont="1" applyAlignment="1">
      <alignment horizontal="center"/>
    </xf>
    <xf numFmtId="164" fontId="0" fillId="0" borderId="0" xfId="2" applyNumberFormat="1" applyFont="1"/>
    <xf numFmtId="0" fontId="0" fillId="0" borderId="3" xfId="0" applyBorder="1" applyAlignment="1">
      <alignment horizontal="center"/>
    </xf>
    <xf numFmtId="0" fontId="0" fillId="0" borderId="0" xfId="0" applyBorder="1" applyAlignment="1">
      <alignment horizontal="center"/>
    </xf>
    <xf numFmtId="0" fontId="0" fillId="0" borderId="3" xfId="0" applyBorder="1"/>
    <xf numFmtId="0" fontId="0" fillId="0" borderId="0" xfId="0" applyBorder="1"/>
    <xf numFmtId="0" fontId="0" fillId="0" borderId="5" xfId="0" applyBorder="1" applyAlignment="1">
      <alignment horizontal="center"/>
    </xf>
    <xf numFmtId="164" fontId="0" fillId="0" borderId="0" xfId="0" applyNumberFormat="1"/>
    <xf numFmtId="164" fontId="0" fillId="4" borderId="5" xfId="2" applyNumberFormat="1" applyFont="1" applyFill="1" applyBorder="1"/>
    <xf numFmtId="164" fontId="2" fillId="4" borderId="5" xfId="2" applyNumberFormat="1" applyFont="1" applyFill="1" applyBorder="1"/>
    <xf numFmtId="164" fontId="0" fillId="4" borderId="5" xfId="2" applyNumberFormat="1" applyFont="1" applyFill="1" applyBorder="1" applyAlignment="1">
      <alignment horizontal="right"/>
    </xf>
    <xf numFmtId="0" fontId="0" fillId="0" borderId="0" xfId="0" applyFill="1" applyBorder="1"/>
    <xf numFmtId="164" fontId="2" fillId="4" borderId="5" xfId="0" applyNumberFormat="1" applyFont="1" applyFill="1" applyBorder="1"/>
    <xf numFmtId="0" fontId="0" fillId="4" borderId="5" xfId="0" applyFill="1" applyBorder="1"/>
    <xf numFmtId="164" fontId="1" fillId="4" borderId="5" xfId="2" applyNumberFormat="1" applyFont="1" applyFill="1" applyBorder="1"/>
    <xf numFmtId="0" fontId="0" fillId="0" borderId="3" xfId="0" applyFill="1" applyBorder="1"/>
    <xf numFmtId="0" fontId="2" fillId="0" borderId="2" xfId="0" applyFont="1" applyBorder="1" applyAlignment="1">
      <alignment horizontal="center"/>
    </xf>
    <xf numFmtId="0" fontId="2" fillId="0" borderId="1" xfId="0" applyFont="1" applyBorder="1" applyAlignment="1">
      <alignment horizontal="center"/>
    </xf>
    <xf numFmtId="0" fontId="0" fillId="0" borderId="5" xfId="0" applyBorder="1"/>
    <xf numFmtId="0" fontId="0" fillId="0" borderId="7" xfId="0" applyBorder="1"/>
    <xf numFmtId="0" fontId="0" fillId="0" borderId="8" xfId="0" applyBorder="1"/>
    <xf numFmtId="44" fontId="0" fillId="0" borderId="9" xfId="0" applyNumberFormat="1" applyBorder="1"/>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1" fontId="0" fillId="3" borderId="0" xfId="0" applyNumberFormat="1" applyFill="1" applyAlignment="1">
      <alignment horizontal="center" vertical="center"/>
    </xf>
    <xf numFmtId="164" fontId="0" fillId="4" borderId="5" xfId="0" applyNumberFormat="1" applyFill="1" applyBorder="1" applyAlignment="1">
      <alignment horizontal="center" vertical="center"/>
    </xf>
    <xf numFmtId="0" fontId="2" fillId="0" borderId="7" xfId="0" applyFont="1" applyBorder="1" applyAlignment="1">
      <alignment horizontal="center" vertical="center"/>
    </xf>
    <xf numFmtId="1" fontId="0" fillId="3" borderId="8" xfId="0" applyNumberFormat="1" applyFill="1" applyBorder="1" applyAlignment="1">
      <alignment horizontal="center" vertical="center"/>
    </xf>
    <xf numFmtId="164" fontId="0" fillId="4" borderId="9" xfId="0" applyNumberFormat="1" applyFill="1" applyBorder="1" applyAlignment="1">
      <alignment horizontal="center" vertical="center"/>
    </xf>
    <xf numFmtId="0" fontId="2" fillId="0" borderId="0" xfId="0" applyFont="1" applyBorder="1" applyAlignment="1">
      <alignment horizontal="center"/>
    </xf>
    <xf numFmtId="0" fontId="2" fillId="0" borderId="5" xfId="0" applyFont="1" applyBorder="1" applyAlignment="1">
      <alignment horizontal="center" vertical="center"/>
    </xf>
    <xf numFmtId="164" fontId="0" fillId="4" borderId="3" xfId="0" applyNumberFormat="1" applyFill="1" applyBorder="1" applyAlignment="1">
      <alignment horizontal="center" vertical="center"/>
    </xf>
    <xf numFmtId="164" fontId="0" fillId="0" borderId="0" xfId="0" applyNumberFormat="1" applyBorder="1" applyAlignment="1">
      <alignment horizontal="center" vertical="center"/>
    </xf>
    <xf numFmtId="164" fontId="2" fillId="0" borderId="5" xfId="0" applyNumberFormat="1" applyFont="1" applyBorder="1" applyAlignment="1">
      <alignment horizontal="center" vertical="center"/>
    </xf>
    <xf numFmtId="164" fontId="0" fillId="0" borderId="0" xfId="0" applyNumberFormat="1" applyAlignment="1">
      <alignment horizontal="center" vertical="center"/>
    </xf>
    <xf numFmtId="164" fontId="0" fillId="4" borderId="7" xfId="0" applyNumberFormat="1" applyFill="1" applyBorder="1" applyAlignment="1">
      <alignment horizontal="center" vertical="center"/>
    </xf>
    <xf numFmtId="164" fontId="0" fillId="0" borderId="8" xfId="0" applyNumberFormat="1" applyBorder="1" applyAlignment="1">
      <alignment horizontal="center" vertical="center"/>
    </xf>
    <xf numFmtId="164" fontId="2" fillId="0" borderId="9" xfId="0" applyNumberFormat="1" applyFont="1" applyBorder="1" applyAlignment="1">
      <alignment horizontal="center" vertical="center"/>
    </xf>
    <xf numFmtId="0" fontId="2" fillId="0" borderId="2" xfId="0" applyFont="1" applyBorder="1" applyAlignment="1">
      <alignment horizontal="center" vertical="center"/>
    </xf>
    <xf numFmtId="164" fontId="2" fillId="3" borderId="0" xfId="2" applyNumberFormat="1" applyFont="1" applyFill="1" applyBorder="1" applyAlignment="1">
      <alignment horizontal="right"/>
    </xf>
    <xf numFmtId="44" fontId="2" fillId="3" borderId="0" xfId="2" applyFont="1" applyFill="1" applyBorder="1" applyAlignment="1">
      <alignment horizontal="right"/>
    </xf>
    <xf numFmtId="164" fontId="2" fillId="3" borderId="0" xfId="2" applyNumberFormat="1" applyFont="1" applyFill="1" applyBorder="1"/>
    <xf numFmtId="164" fontId="2" fillId="3" borderId="0" xfId="2" applyNumberFormat="1" applyFont="1" applyFill="1"/>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165" fontId="0" fillId="0" borderId="0" xfId="3" applyNumberFormat="1" applyFont="1" applyAlignment="1">
      <alignment horizontal="center"/>
    </xf>
    <xf numFmtId="165" fontId="0" fillId="0" borderId="0" xfId="3" applyNumberFormat="1" applyFont="1"/>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2" fillId="0" borderId="13" xfId="0" applyFont="1" applyBorder="1"/>
    <xf numFmtId="0" fontId="2" fillId="0" borderId="10" xfId="0" applyFont="1" applyBorder="1"/>
    <xf numFmtId="0" fontId="2" fillId="0" borderId="6" xfId="0" applyFont="1" applyBorder="1"/>
    <xf numFmtId="164" fontId="0" fillId="0" borderId="0" xfId="2" applyNumberFormat="1" applyFont="1" applyFill="1" applyBorder="1" applyAlignment="1">
      <alignment horizontal="right"/>
    </xf>
    <xf numFmtId="164" fontId="2" fillId="0" borderId="0" xfId="2" applyNumberFormat="1" applyFont="1" applyFill="1" applyBorder="1"/>
    <xf numFmtId="44" fontId="0" fillId="0" borderId="0" xfId="2" applyFont="1" applyFill="1" applyBorder="1"/>
    <xf numFmtId="164" fontId="0" fillId="0" borderId="0" xfId="2" applyNumberFormat="1" applyFont="1" applyFill="1" applyBorder="1"/>
    <xf numFmtId="164" fontId="1" fillId="0" borderId="0" xfId="2" applyNumberFormat="1" applyFont="1" applyFill="1" applyBorder="1"/>
    <xf numFmtId="164" fontId="2" fillId="0" borderId="0" xfId="0" applyNumberFormat="1" applyFont="1" applyFill="1" applyBorder="1"/>
    <xf numFmtId="1" fontId="0" fillId="3" borderId="1" xfId="0" applyNumberFormat="1" applyFill="1" applyBorder="1" applyAlignment="1">
      <alignment horizontal="center" vertical="center"/>
    </xf>
    <xf numFmtId="164" fontId="0" fillId="4" borderId="4" xfId="0" applyNumberFormat="1" applyFill="1" applyBorder="1" applyAlignment="1">
      <alignment horizontal="center" vertical="center"/>
    </xf>
    <xf numFmtId="164" fontId="0" fillId="4" borderId="1" xfId="0" applyNumberFormat="1" applyFill="1" applyBorder="1" applyAlignment="1">
      <alignment horizontal="center" vertical="center"/>
    </xf>
    <xf numFmtId="164" fontId="2" fillId="0" borderId="4" xfId="0" applyNumberFormat="1" applyFont="1" applyBorder="1" applyAlignment="1">
      <alignment horizontal="center" vertical="center"/>
    </xf>
    <xf numFmtId="164" fontId="0" fillId="4" borderId="0" xfId="0" applyNumberFormat="1" applyFill="1" applyAlignment="1">
      <alignment horizontal="center" vertical="center"/>
    </xf>
    <xf numFmtId="164" fontId="0" fillId="4" borderId="8" xfId="0" applyNumberFormat="1" applyFill="1" applyBorder="1" applyAlignment="1">
      <alignment horizontal="center" vertical="center"/>
    </xf>
    <xf numFmtId="44" fontId="0" fillId="4" borderId="5" xfId="2" applyNumberFormat="1" applyFont="1" applyFill="1" applyBorder="1"/>
    <xf numFmtId="164" fontId="0" fillId="0" borderId="5" xfId="0" applyNumberFormat="1" applyBorder="1"/>
    <xf numFmtId="0" fontId="0" fillId="0" borderId="9" xfId="0" applyBorder="1"/>
    <xf numFmtId="44" fontId="2" fillId="3" borderId="0" xfId="2" applyFont="1" applyFill="1" applyBorder="1"/>
    <xf numFmtId="0" fontId="0" fillId="0" borderId="1" xfId="0" applyBorder="1"/>
    <xf numFmtId="0" fontId="5" fillId="0" borderId="12" xfId="0" applyFont="1" applyBorder="1"/>
    <xf numFmtId="6" fontId="5" fillId="0" borderId="1" xfId="0" applyNumberFormat="1" applyFont="1" applyBorder="1"/>
    <xf numFmtId="0" fontId="5" fillId="0" borderId="1" xfId="0" applyFont="1" applyBorder="1"/>
    <xf numFmtId="6" fontId="5" fillId="0" borderId="0" xfId="0" applyNumberFormat="1" applyFont="1" applyBorder="1"/>
    <xf numFmtId="0" fontId="5" fillId="0" borderId="0" xfId="0" applyFont="1" applyBorder="1"/>
    <xf numFmtId="6" fontId="4" fillId="0" borderId="0" xfId="0" applyNumberFormat="1" applyFont="1" applyBorder="1"/>
    <xf numFmtId="6" fontId="4" fillId="6" borderId="12" xfId="0" applyNumberFormat="1" applyFont="1" applyFill="1" applyBorder="1"/>
    <xf numFmtId="0" fontId="4" fillId="6" borderId="8" xfId="0" applyFont="1" applyFill="1" applyBorder="1"/>
    <xf numFmtId="6" fontId="4" fillId="6" borderId="1" xfId="0" applyNumberFormat="1" applyFont="1" applyFill="1" applyBorder="1"/>
    <xf numFmtId="0" fontId="4" fillId="6" borderId="0" xfId="0" applyFont="1" applyFill="1" applyBorder="1"/>
    <xf numFmtId="0" fontId="5" fillId="0" borderId="0" xfId="0" applyFont="1" applyAlignment="1">
      <alignment horizontal="left"/>
    </xf>
    <xf numFmtId="0" fontId="2" fillId="0" borderId="11" xfId="0" applyFont="1" applyBorder="1"/>
    <xf numFmtId="0" fontId="0" fillId="0" borderId="22" xfId="0" applyBorder="1"/>
    <xf numFmtId="0" fontId="0" fillId="0" borderId="0" xfId="0" applyAlignment="1">
      <alignment wrapText="1"/>
    </xf>
    <xf numFmtId="0" fontId="0" fillId="0" borderId="30" xfId="0" applyBorder="1"/>
    <xf numFmtId="0" fontId="0" fillId="0" borderId="0" xfId="0" applyFill="1"/>
    <xf numFmtId="0" fontId="0" fillId="2" borderId="0" xfId="0" applyFill="1" applyBorder="1" applyAlignment="1" applyProtection="1">
      <alignment horizontal="right"/>
      <protection locked="0"/>
    </xf>
    <xf numFmtId="9" fontId="0" fillId="2" borderId="0" xfId="1" applyFont="1" applyFill="1" applyProtection="1">
      <protection locked="0"/>
    </xf>
    <xf numFmtId="44" fontId="0" fillId="2" borderId="0" xfId="2" applyFont="1" applyFill="1" applyBorder="1" applyAlignment="1" applyProtection="1">
      <alignment horizontal="right"/>
      <protection locked="0"/>
    </xf>
    <xf numFmtId="0" fontId="2" fillId="2" borderId="0" xfId="0" applyFont="1" applyFill="1" applyProtection="1">
      <protection locked="0"/>
    </xf>
    <xf numFmtId="0" fontId="0" fillId="2" borderId="8" xfId="0" applyFill="1" applyBorder="1" applyAlignment="1" applyProtection="1">
      <alignment horizontal="right"/>
      <protection locked="0"/>
    </xf>
    <xf numFmtId="1" fontId="0" fillId="5" borderId="0" xfId="0" applyNumberFormat="1" applyFill="1" applyAlignment="1" applyProtection="1">
      <alignment horizontal="center" vertical="center"/>
      <protection locked="0"/>
    </xf>
    <xf numFmtId="1" fontId="0" fillId="5" borderId="8" xfId="0" applyNumberFormat="1" applyFill="1" applyBorder="1" applyAlignment="1" applyProtection="1">
      <alignment horizontal="center" vertical="center"/>
      <protection locked="0"/>
    </xf>
    <xf numFmtId="0" fontId="2" fillId="2" borderId="0" xfId="0" applyFont="1" applyFill="1" applyBorder="1" applyProtection="1">
      <protection locked="0"/>
    </xf>
    <xf numFmtId="1" fontId="0" fillId="5" borderId="1" xfId="0" applyNumberFormat="1" applyFill="1" applyBorder="1" applyAlignment="1" applyProtection="1">
      <alignment horizontal="center" vertical="center"/>
      <protection locked="0"/>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0" fillId="0" borderId="0" xfId="0"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2" xfId="0" applyFont="1" applyBorder="1" applyAlignment="1">
      <alignment horizontal="center" vertical="top" wrapText="1"/>
    </xf>
    <xf numFmtId="0" fontId="5" fillId="0" borderId="29" xfId="0" applyFont="1" applyBorder="1" applyAlignment="1">
      <alignment horizontal="center" vertical="top" wrapText="1"/>
    </xf>
    <xf numFmtId="0" fontId="6" fillId="0" borderId="0" xfId="0" applyFont="1" applyAlignment="1">
      <alignment horizontal="center" vertical="center"/>
    </xf>
    <xf numFmtId="0" fontId="8" fillId="0" borderId="31" xfId="0" applyFont="1" applyBorder="1" applyAlignment="1">
      <alignment horizontal="center" vertical="top"/>
    </xf>
    <xf numFmtId="0" fontId="0" fillId="0" borderId="30"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0"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37" xfId="0" applyBorder="1" applyAlignment="1">
      <alignment horizontal="center" vertical="top"/>
    </xf>
    <xf numFmtId="0" fontId="2" fillId="0" borderId="0" xfId="0" applyFont="1" applyAlignment="1">
      <alignment horizontal="left"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left"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left"/>
    </xf>
    <xf numFmtId="0" fontId="5" fillId="0" borderId="8" xfId="0" applyFont="1" applyBorder="1" applyAlignment="1">
      <alignment horizontal="center"/>
    </xf>
    <xf numFmtId="0" fontId="5" fillId="0" borderId="0" xfId="0" applyFont="1" applyAlignment="1">
      <alignment horizontal="center"/>
    </xf>
    <xf numFmtId="0" fontId="4" fillId="0" borderId="1" xfId="0" applyFont="1" applyBorder="1" applyAlignment="1">
      <alignment horizontal="center"/>
    </xf>
    <xf numFmtId="0" fontId="2" fillId="0" borderId="0" xfId="0" applyFont="1" applyAlignment="1">
      <alignment horizontal="center"/>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18</xdr:row>
      <xdr:rowOff>9526</xdr:rowOff>
    </xdr:from>
    <xdr:to>
      <xdr:col>10</xdr:col>
      <xdr:colOff>200250</xdr:colOff>
      <xdr:row>23</xdr:row>
      <xdr:rowOff>157056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3705225" y="3552826"/>
          <a:ext cx="2591025" cy="1100030"/>
        </a:xfrm>
        <a:prstGeom prst="rect">
          <a:avLst/>
        </a:prstGeom>
      </xdr:spPr>
    </xdr:pic>
    <xdr:clientData/>
  </xdr:twoCellAnchor>
  <xdr:twoCellAnchor editAs="oneCell">
    <xdr:from>
      <xdr:col>10</xdr:col>
      <xdr:colOff>352425</xdr:colOff>
      <xdr:row>17</xdr:row>
      <xdr:rowOff>180974</xdr:rowOff>
    </xdr:from>
    <xdr:to>
      <xdr:col>14</xdr:col>
      <xdr:colOff>533849</xdr:colOff>
      <xdr:row>23</xdr:row>
      <xdr:rowOff>195207</xdr:rowOff>
    </xdr:to>
    <xdr:pic>
      <xdr:nvPicPr>
        <xdr:cNvPr id="3" name="Picture 2"/>
        <xdr:cNvPicPr>
          <a:picLocks noChangeAspect="1"/>
        </xdr:cNvPicPr>
      </xdr:nvPicPr>
      <xdr:blipFill>
        <a:blip xmlns:r="http://schemas.openxmlformats.org/officeDocument/2006/relationships" r:embed="rId2"/>
        <a:stretch>
          <a:fillRect/>
        </a:stretch>
      </xdr:blipFill>
      <xdr:spPr>
        <a:xfrm>
          <a:off x="6448425" y="3533774"/>
          <a:ext cx="2619824" cy="1157233"/>
        </a:xfrm>
        <a:prstGeom prst="rect">
          <a:avLst/>
        </a:prstGeom>
      </xdr:spPr>
    </xdr:pic>
    <xdr:clientData/>
  </xdr:twoCellAnchor>
  <xdr:twoCellAnchor editAs="oneCell">
    <xdr:from>
      <xdr:col>1</xdr:col>
      <xdr:colOff>0</xdr:colOff>
      <xdr:row>1</xdr:row>
      <xdr:rowOff>76200</xdr:rowOff>
    </xdr:from>
    <xdr:to>
      <xdr:col>4</xdr:col>
      <xdr:colOff>597618</xdr:colOff>
      <xdr:row>5</xdr:row>
      <xdr:rowOff>152400</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266700"/>
          <a:ext cx="2426418"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ballen\Desktop\APH%20AVO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ST%20Resources\Spreadsheets\cropInsuranceDecisionTool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ocado 300"/>
      <sheetName val="Avocado 250"/>
      <sheetName val="Avocado 200"/>
      <sheetName val="Avocado 200a "/>
      <sheetName val="Avocado 170"/>
      <sheetName val="Sheet2"/>
      <sheetName val="Avocado FFT Basic"/>
      <sheetName val="Valencia FFT Basic "/>
      <sheetName val="Avocado FFT Opt"/>
      <sheetName val="Grapefruit  FFT "/>
      <sheetName val="Carambola  FFT"/>
      <sheetName val="Sheet1"/>
      <sheetName val="Sheet3"/>
      <sheetName val="Tomatoes"/>
    </sheetNames>
    <sheetDataSet>
      <sheetData sheetId="0"/>
      <sheetData sheetId="1"/>
      <sheetData sheetId="2">
        <row r="5">
          <cell r="G5">
            <v>0.75</v>
          </cell>
          <cell r="H5">
            <v>0.7</v>
          </cell>
          <cell r="I5">
            <v>0.65</v>
          </cell>
          <cell r="J5">
            <v>0.6</v>
          </cell>
          <cell r="K5">
            <v>0.55000000000000004</v>
          </cell>
          <cell r="L5">
            <v>0.5</v>
          </cell>
        </row>
        <row r="6">
          <cell r="D6">
            <v>100</v>
          </cell>
        </row>
        <row r="7">
          <cell r="D7">
            <v>95</v>
          </cell>
        </row>
        <row r="8">
          <cell r="D8">
            <v>90</v>
          </cell>
        </row>
        <row r="9">
          <cell r="D9">
            <v>85</v>
          </cell>
        </row>
        <row r="10">
          <cell r="D10">
            <v>80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y Settings"/>
      <sheetName val="Information"/>
      <sheetName val="premiums"/>
      <sheetName val="parameters"/>
      <sheetName val="ta ye sheet"/>
      <sheetName val="sobPeriod"/>
      <sheetName val="sobYear"/>
      <sheetName val="help_prem"/>
      <sheetName val="parametersdl"/>
      <sheetName val="yields"/>
      <sheetName val="help_yields"/>
      <sheetName val="what-if"/>
      <sheetName val="revEst"/>
      <sheetName val="hisPay"/>
      <sheetName val="cropInsuranceDecisionTool2017"/>
    </sheetNames>
    <sheetDataSet>
      <sheetData sheetId="0"/>
      <sheetData sheetId="1"/>
      <sheetData sheetId="2">
        <row r="18">
          <cell r="E18">
            <v>2.9500000476837158</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2:AC41"/>
  <sheetViews>
    <sheetView showGridLines="0" showRowColHeaders="0" showZeros="0" tabSelected="1" showOutlineSymbols="0" defaultGridColor="0" colorId="9" zoomScale="80" zoomScaleNormal="80" workbookViewId="0">
      <selection activeCell="T27" sqref="T27"/>
    </sheetView>
  </sheetViews>
  <sheetFormatPr defaultRowHeight="15" x14ac:dyDescent="0.25"/>
  <sheetData>
    <row r="2" spans="2:29" x14ac:dyDescent="0.25">
      <c r="B2" s="114"/>
      <c r="C2" s="114"/>
      <c r="D2" s="114"/>
      <c r="E2" s="114"/>
    </row>
    <row r="3" spans="2:29" ht="15.75" thickBot="1" x14ac:dyDescent="0.3">
      <c r="B3" s="114"/>
      <c r="C3" s="114"/>
      <c r="D3" s="114"/>
      <c r="E3" s="114"/>
    </row>
    <row r="4" spans="2:29" ht="15" customHeight="1" x14ac:dyDescent="0.25">
      <c r="B4" s="114"/>
      <c r="C4" s="114"/>
      <c r="D4" s="114"/>
      <c r="E4" s="114"/>
      <c r="H4" s="115" t="s">
        <v>83</v>
      </c>
      <c r="I4" s="116"/>
      <c r="J4" s="116"/>
      <c r="K4" s="116"/>
      <c r="L4" s="116"/>
      <c r="M4" s="116"/>
      <c r="N4" s="117"/>
      <c r="O4" s="7"/>
    </row>
    <row r="5" spans="2:29" ht="15" customHeight="1" x14ac:dyDescent="0.25">
      <c r="B5" s="114"/>
      <c r="C5" s="114"/>
      <c r="D5" s="114"/>
      <c r="E5" s="114"/>
      <c r="H5" s="118"/>
      <c r="I5" s="119"/>
      <c r="J5" s="119"/>
      <c r="K5" s="119"/>
      <c r="L5" s="119"/>
      <c r="M5" s="119"/>
      <c r="N5" s="120"/>
      <c r="O5" s="7"/>
    </row>
    <row r="6" spans="2:29" ht="15" customHeight="1" thickBot="1" x14ac:dyDescent="0.3">
      <c r="B6" s="114"/>
      <c r="C6" s="114"/>
      <c r="D6" s="114"/>
      <c r="E6" s="114"/>
      <c r="H6" s="121"/>
      <c r="I6" s="122"/>
      <c r="J6" s="122"/>
      <c r="K6" s="122"/>
      <c r="L6" s="122"/>
      <c r="M6" s="122"/>
      <c r="N6" s="123"/>
      <c r="O6" s="7"/>
    </row>
    <row r="7" spans="2:29" ht="15.75" thickBot="1" x14ac:dyDescent="0.3">
      <c r="H7" s="92"/>
      <c r="I7" s="7"/>
      <c r="J7" s="7"/>
      <c r="K7" s="92"/>
      <c r="L7" s="7"/>
      <c r="M7" s="7"/>
      <c r="N7" s="7"/>
    </row>
    <row r="8" spans="2:29" ht="15" customHeight="1" thickTop="1" x14ac:dyDescent="0.25">
      <c r="F8" s="124" t="s">
        <v>86</v>
      </c>
      <c r="G8" s="125"/>
      <c r="H8" s="125"/>
      <c r="I8" s="125"/>
      <c r="J8" s="125"/>
      <c r="K8" s="125"/>
      <c r="L8" s="125"/>
      <c r="M8" s="125"/>
      <c r="N8" s="125"/>
      <c r="O8" s="125"/>
      <c r="P8" s="126"/>
      <c r="Q8" s="93"/>
    </row>
    <row r="9" spans="2:29" ht="15" customHeight="1" x14ac:dyDescent="0.25">
      <c r="F9" s="127"/>
      <c r="G9" s="128"/>
      <c r="H9" s="128"/>
      <c r="I9" s="128"/>
      <c r="J9" s="128"/>
      <c r="K9" s="128"/>
      <c r="L9" s="128"/>
      <c r="M9" s="128"/>
      <c r="N9" s="128"/>
      <c r="O9" s="128"/>
      <c r="P9" s="129"/>
    </row>
    <row r="10" spans="2:29" ht="15" customHeight="1" x14ac:dyDescent="0.25">
      <c r="F10" s="127"/>
      <c r="G10" s="128"/>
      <c r="H10" s="128"/>
      <c r="I10" s="128"/>
      <c r="J10" s="128"/>
      <c r="K10" s="128"/>
      <c r="L10" s="128"/>
      <c r="M10" s="128"/>
      <c r="N10" s="128"/>
      <c r="O10" s="128"/>
      <c r="P10" s="129"/>
    </row>
    <row r="11" spans="2:29" ht="15" customHeight="1" x14ac:dyDescent="0.25">
      <c r="F11" s="127"/>
      <c r="G11" s="128"/>
      <c r="H11" s="128"/>
      <c r="I11" s="128"/>
      <c r="J11" s="128"/>
      <c r="K11" s="128"/>
      <c r="L11" s="128"/>
      <c r="M11" s="128"/>
      <c r="N11" s="128"/>
      <c r="O11" s="128"/>
      <c r="P11" s="129"/>
    </row>
    <row r="12" spans="2:29" ht="15" customHeight="1" x14ac:dyDescent="0.25">
      <c r="F12" s="127"/>
      <c r="G12" s="128"/>
      <c r="H12" s="128"/>
      <c r="I12" s="128"/>
      <c r="J12" s="128"/>
      <c r="K12" s="128"/>
      <c r="L12" s="128"/>
      <c r="M12" s="128"/>
      <c r="N12" s="128"/>
      <c r="O12" s="128"/>
      <c r="P12" s="129"/>
      <c r="W12" s="133"/>
      <c r="X12" s="133"/>
      <c r="Y12" s="133"/>
      <c r="Z12" s="133"/>
      <c r="AA12" s="133"/>
      <c r="AB12" s="133"/>
      <c r="AC12" s="133"/>
    </row>
    <row r="13" spans="2:29" ht="15" customHeight="1" x14ac:dyDescent="0.25">
      <c r="F13" s="127"/>
      <c r="G13" s="128"/>
      <c r="H13" s="128"/>
      <c r="I13" s="128"/>
      <c r="J13" s="128"/>
      <c r="K13" s="128"/>
      <c r="L13" s="128"/>
      <c r="M13" s="128"/>
      <c r="N13" s="128"/>
      <c r="O13" s="128"/>
      <c r="P13" s="129"/>
      <c r="W13" s="133"/>
      <c r="X13" s="133"/>
      <c r="Y13" s="133"/>
      <c r="Z13" s="133"/>
      <c r="AA13" s="133"/>
      <c r="AB13" s="133"/>
      <c r="AC13" s="133"/>
    </row>
    <row r="14" spans="2:29" ht="15" customHeight="1" x14ac:dyDescent="0.25">
      <c r="F14" s="127"/>
      <c r="G14" s="128"/>
      <c r="H14" s="128"/>
      <c r="I14" s="128"/>
      <c r="J14" s="128"/>
      <c r="K14" s="128"/>
      <c r="L14" s="128"/>
      <c r="M14" s="128"/>
      <c r="N14" s="128"/>
      <c r="O14" s="128"/>
      <c r="P14" s="129"/>
      <c r="S14" s="7"/>
      <c r="W14" s="133"/>
      <c r="X14" s="133"/>
      <c r="Y14" s="133"/>
      <c r="Z14" s="133"/>
      <c r="AA14" s="133"/>
      <c r="AB14" s="133"/>
      <c r="AC14" s="133"/>
    </row>
    <row r="15" spans="2:29" ht="20.25" customHeight="1" thickBot="1" x14ac:dyDescent="0.3">
      <c r="F15" s="130"/>
      <c r="G15" s="128"/>
      <c r="H15" s="131"/>
      <c r="I15" s="131"/>
      <c r="J15" s="131"/>
      <c r="K15" s="131"/>
      <c r="L15" s="131"/>
      <c r="M15" s="131"/>
      <c r="N15" s="131"/>
      <c r="O15" s="131"/>
      <c r="P15" s="132"/>
    </row>
    <row r="16" spans="2:29" ht="16.5" thickTop="1" thickBot="1" x14ac:dyDescent="0.3">
      <c r="G16" s="94"/>
    </row>
    <row r="17" spans="5:24" ht="15.75" thickTop="1" x14ac:dyDescent="0.25">
      <c r="G17" s="134" t="s">
        <v>84</v>
      </c>
      <c r="H17" s="135"/>
      <c r="I17" s="135"/>
      <c r="J17" s="135"/>
      <c r="K17" s="135"/>
      <c r="L17" s="135"/>
      <c r="M17" s="135"/>
      <c r="N17" s="135"/>
      <c r="O17" s="136"/>
    </row>
    <row r="18" spans="5:24" x14ac:dyDescent="0.25">
      <c r="G18" s="137"/>
      <c r="H18" s="138"/>
      <c r="I18" s="138"/>
      <c r="J18" s="138"/>
      <c r="K18" s="138"/>
      <c r="L18" s="138"/>
      <c r="M18" s="138"/>
      <c r="N18" s="138"/>
      <c r="O18" s="139"/>
    </row>
    <row r="19" spans="5:24" x14ac:dyDescent="0.25">
      <c r="G19" s="137"/>
      <c r="H19" s="138"/>
      <c r="I19" s="138"/>
      <c r="J19" s="138"/>
      <c r="K19" s="138"/>
      <c r="L19" s="138"/>
      <c r="M19" s="138"/>
      <c r="N19" s="138"/>
      <c r="O19" s="139"/>
    </row>
    <row r="20" spans="5:24" x14ac:dyDescent="0.25">
      <c r="G20" s="137"/>
      <c r="H20" s="138"/>
      <c r="I20" s="138"/>
      <c r="J20" s="138"/>
      <c r="K20" s="138"/>
      <c r="L20" s="138"/>
      <c r="M20" s="138"/>
      <c r="N20" s="138"/>
      <c r="O20" s="139"/>
    </row>
    <row r="21" spans="5:24" x14ac:dyDescent="0.25">
      <c r="G21" s="137"/>
      <c r="H21" s="138"/>
      <c r="I21" s="138"/>
      <c r="J21" s="138"/>
      <c r="K21" s="138"/>
      <c r="L21" s="138"/>
      <c r="M21" s="138"/>
      <c r="N21" s="138"/>
      <c r="O21" s="139"/>
    </row>
    <row r="22" spans="5:24" x14ac:dyDescent="0.25">
      <c r="G22" s="137"/>
      <c r="H22" s="138"/>
      <c r="I22" s="138"/>
      <c r="J22" s="138"/>
      <c r="K22" s="138"/>
      <c r="L22" s="138"/>
      <c r="M22" s="138"/>
      <c r="N22" s="138"/>
      <c r="O22" s="139"/>
    </row>
    <row r="23" spans="5:24" x14ac:dyDescent="0.25">
      <c r="G23" s="137"/>
      <c r="H23" s="138"/>
      <c r="I23" s="138"/>
      <c r="J23" s="138"/>
      <c r="K23" s="138"/>
      <c r="L23" s="138"/>
      <c r="M23" s="138"/>
      <c r="N23" s="138"/>
      <c r="O23" s="139"/>
    </row>
    <row r="24" spans="5:24" ht="15.75" thickBot="1" x14ac:dyDescent="0.3">
      <c r="G24" s="140"/>
      <c r="H24" s="141"/>
      <c r="I24" s="141"/>
      <c r="J24" s="141"/>
      <c r="K24" s="141"/>
      <c r="L24" s="141"/>
      <c r="M24" s="141"/>
      <c r="N24" s="141"/>
      <c r="O24" s="142"/>
    </row>
    <row r="25" spans="5:24" ht="15.75" thickTop="1" x14ac:dyDescent="0.25"/>
    <row r="26" spans="5:24" ht="15.75" thickBot="1" x14ac:dyDescent="0.3">
      <c r="E26" s="7"/>
    </row>
    <row r="27" spans="5:24" ht="15" customHeight="1" x14ac:dyDescent="0.25">
      <c r="E27" s="105" t="s">
        <v>85</v>
      </c>
      <c r="F27" s="106"/>
      <c r="G27" s="106"/>
      <c r="H27" s="106"/>
      <c r="I27" s="106"/>
      <c r="J27" s="106"/>
      <c r="K27" s="106"/>
      <c r="L27" s="106"/>
      <c r="M27" s="106"/>
      <c r="N27" s="106"/>
      <c r="O27" s="106"/>
      <c r="P27" s="106"/>
      <c r="Q27" s="107"/>
      <c r="R27" s="7"/>
    </row>
    <row r="28" spans="5:24" ht="15" customHeight="1" x14ac:dyDescent="0.25">
      <c r="E28" s="108"/>
      <c r="F28" s="109"/>
      <c r="G28" s="109"/>
      <c r="H28" s="109"/>
      <c r="I28" s="109"/>
      <c r="J28" s="109"/>
      <c r="K28" s="109"/>
      <c r="L28" s="109"/>
      <c r="M28" s="109"/>
      <c r="N28" s="109"/>
      <c r="O28" s="109"/>
      <c r="P28" s="109"/>
      <c r="Q28" s="110"/>
      <c r="R28" s="7"/>
    </row>
    <row r="29" spans="5:24" ht="15" customHeight="1" x14ac:dyDescent="0.25">
      <c r="E29" s="108"/>
      <c r="F29" s="109"/>
      <c r="G29" s="109"/>
      <c r="H29" s="109"/>
      <c r="I29" s="109"/>
      <c r="J29" s="109"/>
      <c r="K29" s="109"/>
      <c r="L29" s="109"/>
      <c r="M29" s="109"/>
      <c r="N29" s="109"/>
      <c r="O29" s="109"/>
      <c r="P29" s="109"/>
      <c r="Q29" s="110"/>
    </row>
    <row r="30" spans="5:24" ht="15" customHeight="1" x14ac:dyDescent="0.25">
      <c r="E30" s="108"/>
      <c r="F30" s="109"/>
      <c r="G30" s="109"/>
      <c r="H30" s="109"/>
      <c r="I30" s="109"/>
      <c r="J30" s="109"/>
      <c r="K30" s="109"/>
      <c r="L30" s="109"/>
      <c r="M30" s="109"/>
      <c r="N30" s="109"/>
      <c r="O30" s="109"/>
      <c r="P30" s="109"/>
      <c r="Q30" s="110"/>
      <c r="R30" s="13"/>
      <c r="S30" s="95"/>
      <c r="T30" s="95"/>
      <c r="U30" s="95"/>
      <c r="V30" s="95"/>
      <c r="W30" s="95"/>
      <c r="X30" s="95"/>
    </row>
    <row r="31" spans="5:24" ht="15" customHeight="1" x14ac:dyDescent="0.25">
      <c r="E31" s="108"/>
      <c r="F31" s="109"/>
      <c r="G31" s="109"/>
      <c r="H31" s="109"/>
      <c r="I31" s="109"/>
      <c r="J31" s="109"/>
      <c r="K31" s="109"/>
      <c r="L31" s="109"/>
      <c r="M31" s="109"/>
      <c r="N31" s="109"/>
      <c r="O31" s="109"/>
      <c r="P31" s="109"/>
      <c r="Q31" s="110"/>
    </row>
    <row r="32" spans="5:24" ht="15" customHeight="1" x14ac:dyDescent="0.25">
      <c r="E32" s="108"/>
      <c r="F32" s="109"/>
      <c r="G32" s="109"/>
      <c r="H32" s="109"/>
      <c r="I32" s="109"/>
      <c r="J32" s="109"/>
      <c r="K32" s="109"/>
      <c r="L32" s="109"/>
      <c r="M32" s="109"/>
      <c r="N32" s="109"/>
      <c r="O32" s="109"/>
      <c r="P32" s="109"/>
      <c r="Q32" s="110"/>
    </row>
    <row r="33" spans="5:17" ht="15" customHeight="1" x14ac:dyDescent="0.25">
      <c r="E33" s="108"/>
      <c r="F33" s="109"/>
      <c r="G33" s="109"/>
      <c r="H33" s="109"/>
      <c r="I33" s="109"/>
      <c r="J33" s="109"/>
      <c r="K33" s="109"/>
      <c r="L33" s="109"/>
      <c r="M33" s="109"/>
      <c r="N33" s="109"/>
      <c r="O33" s="109"/>
      <c r="P33" s="109"/>
      <c r="Q33" s="110"/>
    </row>
    <row r="34" spans="5:17" ht="15" customHeight="1" x14ac:dyDescent="0.25">
      <c r="E34" s="108"/>
      <c r="F34" s="109"/>
      <c r="G34" s="109"/>
      <c r="H34" s="109"/>
      <c r="I34" s="109"/>
      <c r="J34" s="109"/>
      <c r="K34" s="109"/>
      <c r="L34" s="109"/>
      <c r="M34" s="109"/>
      <c r="N34" s="109"/>
      <c r="O34" s="109"/>
      <c r="P34" s="109"/>
      <c r="Q34" s="110"/>
    </row>
    <row r="35" spans="5:17" ht="15" customHeight="1" x14ac:dyDescent="0.25">
      <c r="E35" s="108"/>
      <c r="F35" s="109"/>
      <c r="G35" s="109"/>
      <c r="H35" s="109"/>
      <c r="I35" s="109"/>
      <c r="J35" s="109"/>
      <c r="K35" s="109"/>
      <c r="L35" s="109"/>
      <c r="M35" s="109"/>
      <c r="N35" s="109"/>
      <c r="O35" s="109"/>
      <c r="P35" s="109"/>
      <c r="Q35" s="110"/>
    </row>
    <row r="36" spans="5:17" ht="15" customHeight="1" x14ac:dyDescent="0.25">
      <c r="E36" s="108"/>
      <c r="F36" s="109"/>
      <c r="G36" s="109"/>
      <c r="H36" s="109"/>
      <c r="I36" s="109"/>
      <c r="J36" s="109"/>
      <c r="K36" s="109"/>
      <c r="L36" s="109"/>
      <c r="M36" s="109"/>
      <c r="N36" s="109"/>
      <c r="O36" s="109"/>
      <c r="P36" s="109"/>
      <c r="Q36" s="110"/>
    </row>
    <row r="37" spans="5:17" ht="15" customHeight="1" x14ac:dyDescent="0.25">
      <c r="E37" s="108"/>
      <c r="F37" s="109"/>
      <c r="G37" s="109"/>
      <c r="H37" s="109"/>
      <c r="I37" s="109"/>
      <c r="J37" s="109"/>
      <c r="K37" s="109"/>
      <c r="L37" s="109"/>
      <c r="M37" s="109"/>
      <c r="N37" s="109"/>
      <c r="O37" s="109"/>
      <c r="P37" s="109"/>
      <c r="Q37" s="110"/>
    </row>
    <row r="38" spans="5:17" ht="15" customHeight="1" x14ac:dyDescent="0.25">
      <c r="E38" s="108"/>
      <c r="F38" s="109"/>
      <c r="G38" s="109"/>
      <c r="H38" s="109"/>
      <c r="I38" s="109"/>
      <c r="J38" s="109"/>
      <c r="K38" s="109"/>
      <c r="L38" s="109"/>
      <c r="M38" s="109"/>
      <c r="N38" s="109"/>
      <c r="O38" s="109"/>
      <c r="P38" s="109"/>
      <c r="Q38" s="110"/>
    </row>
    <row r="39" spans="5:17" x14ac:dyDescent="0.25">
      <c r="E39" s="108"/>
      <c r="F39" s="109"/>
      <c r="G39" s="109"/>
      <c r="H39" s="109"/>
      <c r="I39" s="109"/>
      <c r="J39" s="109"/>
      <c r="K39" s="109"/>
      <c r="L39" s="109"/>
      <c r="M39" s="109"/>
      <c r="N39" s="109"/>
      <c r="O39" s="109"/>
      <c r="P39" s="109"/>
      <c r="Q39" s="110"/>
    </row>
    <row r="40" spans="5:17" ht="15.75" thickBot="1" x14ac:dyDescent="0.3">
      <c r="E40" s="111"/>
      <c r="F40" s="112"/>
      <c r="G40" s="112"/>
      <c r="H40" s="112"/>
      <c r="I40" s="112"/>
      <c r="J40" s="112"/>
      <c r="K40" s="112"/>
      <c r="L40" s="112"/>
      <c r="M40" s="112"/>
      <c r="N40" s="112"/>
      <c r="O40" s="112"/>
      <c r="P40" s="112"/>
      <c r="Q40" s="113"/>
    </row>
    <row r="41" spans="5:17" x14ac:dyDescent="0.25">
      <c r="N41" s="7"/>
      <c r="O41" s="7"/>
    </row>
  </sheetData>
  <sheetProtection algorithmName="SHA-512" hashValue="QESUVeLtdRkOvQSp3W6bi/rZn8NS+9Z4u7rrHowhxLQEzpQWP8OgkkoY7m/tlcuv+1sDTWrfQDPc1UEJEyHy0g==" saltValue="ppkRPuY4pdxP9SlTWuO20w==" spinCount="100000" sheet="1" objects="1" scenarios="1"/>
  <mergeCells count="6">
    <mergeCell ref="E27:Q40"/>
    <mergeCell ref="B2:E6"/>
    <mergeCell ref="H4:N6"/>
    <mergeCell ref="F8:P15"/>
    <mergeCell ref="W12:AC14"/>
    <mergeCell ref="G17:O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zoomScale="150" zoomScaleNormal="150" workbookViewId="0">
      <selection activeCell="I6" sqref="I6:I23"/>
    </sheetView>
  </sheetViews>
  <sheetFormatPr defaultRowHeight="15" x14ac:dyDescent="0.25"/>
  <cols>
    <col min="1" max="1" width="5.28515625" customWidth="1"/>
    <col min="2" max="2" width="36.5703125" customWidth="1"/>
    <col min="3" max="3" width="8.7109375" customWidth="1"/>
    <col min="4" max="4" width="2.28515625" customWidth="1"/>
    <col min="5" max="5" width="32.5703125" customWidth="1"/>
    <col min="6" max="6" width="9.5703125" customWidth="1"/>
    <col min="7" max="7" width="5" customWidth="1"/>
    <col min="9" max="10" width="8.28515625" customWidth="1"/>
    <col min="11" max="11" width="10.5703125" customWidth="1"/>
    <col min="12" max="12" width="10" customWidth="1"/>
  </cols>
  <sheetData>
    <row r="2" spans="2:17" x14ac:dyDescent="0.25">
      <c r="I2" s="24" t="s">
        <v>49</v>
      </c>
      <c r="J2" s="24"/>
      <c r="K2" s="24"/>
      <c r="L2" s="24"/>
      <c r="M2" s="24"/>
      <c r="N2" s="58"/>
      <c r="O2" s="58"/>
      <c r="P2" s="58"/>
    </row>
    <row r="3" spans="2:17" x14ac:dyDescent="0.25">
      <c r="H3" s="147" t="s">
        <v>46</v>
      </c>
      <c r="I3" s="148"/>
      <c r="J3" s="148"/>
      <c r="K3" s="149"/>
      <c r="L3" s="147" t="s">
        <v>8</v>
      </c>
      <c r="M3" s="148"/>
      <c r="N3" s="149"/>
      <c r="O3" s="147" t="s">
        <v>40</v>
      </c>
      <c r="P3" s="148"/>
      <c r="Q3" s="149"/>
    </row>
    <row r="4" spans="2:17" x14ac:dyDescent="0.25">
      <c r="H4" s="18" t="s">
        <v>33</v>
      </c>
      <c r="I4" s="25" t="s">
        <v>34</v>
      </c>
      <c r="J4" s="19" t="s">
        <v>34</v>
      </c>
      <c r="K4" s="29" t="s">
        <v>45</v>
      </c>
      <c r="L4" s="53" t="s">
        <v>37</v>
      </c>
      <c r="M4" s="148" t="s">
        <v>31</v>
      </c>
      <c r="N4" s="149"/>
      <c r="O4" s="53" t="s">
        <v>37</v>
      </c>
      <c r="P4" s="145" t="s">
        <v>31</v>
      </c>
      <c r="Q4" s="146"/>
    </row>
    <row r="5" spans="2:17" x14ac:dyDescent="0.25">
      <c r="H5" s="27" t="s">
        <v>34</v>
      </c>
      <c r="I5" s="26" t="s">
        <v>35</v>
      </c>
      <c r="J5" s="28" t="s">
        <v>36</v>
      </c>
      <c r="K5" s="30" t="s">
        <v>6</v>
      </c>
      <c r="L5" s="54" t="s">
        <v>41</v>
      </c>
      <c r="M5" s="51" t="s">
        <v>42</v>
      </c>
      <c r="N5" s="52" t="s">
        <v>30</v>
      </c>
      <c r="O5" s="54" t="s">
        <v>32</v>
      </c>
      <c r="P5" s="51" t="s">
        <v>43</v>
      </c>
      <c r="Q5" s="52" t="s">
        <v>30</v>
      </c>
    </row>
    <row r="6" spans="2:17" x14ac:dyDescent="0.25">
      <c r="B6" s="144" t="s">
        <v>44</v>
      </c>
      <c r="C6" s="145"/>
      <c r="D6" s="145"/>
      <c r="E6" s="145"/>
      <c r="F6" s="146"/>
      <c r="H6" s="31">
        <v>1800</v>
      </c>
      <c r="I6" s="101">
        <v>1800</v>
      </c>
      <c r="J6" s="32">
        <f>H$6-I$6</f>
        <v>0</v>
      </c>
      <c r="K6" s="33">
        <f>(I$6*(F$10))+(J$6*C$10)</f>
        <v>11070</v>
      </c>
      <c r="L6" s="39">
        <f>MAX(0, C$11-M$6)-(C$12/C$15)</f>
        <v>-30</v>
      </c>
      <c r="M6" s="42">
        <f>(H$6*(C$18-C$9))</f>
        <v>8820</v>
      </c>
      <c r="N6" s="41">
        <f>M$6+L$6</f>
        <v>8790</v>
      </c>
      <c r="O6" s="39">
        <f>MAX(0, F$8-K$6)-F$9</f>
        <v>-143.19999999999999</v>
      </c>
      <c r="P6" s="40">
        <f>M$6</f>
        <v>8820</v>
      </c>
      <c r="Q6" s="41">
        <f>K$6+O$6</f>
        <v>10926.8</v>
      </c>
    </row>
    <row r="7" spans="2:17" x14ac:dyDescent="0.25">
      <c r="B7" s="4"/>
      <c r="C7" s="5"/>
      <c r="D7" s="5"/>
      <c r="E7" s="5"/>
      <c r="F7" s="8"/>
      <c r="H7" s="31">
        <v>1700</v>
      </c>
      <c r="I7" s="101">
        <v>1700</v>
      </c>
      <c r="J7" s="32">
        <f>H$7-I$7</f>
        <v>0</v>
      </c>
      <c r="K7" s="33">
        <f>(I$7*(F$10))+(J$7*C$10)</f>
        <v>10455</v>
      </c>
      <c r="L7" s="39">
        <f>MAX(0, C$11-M$7)-(C$12/C$15)</f>
        <v>-30</v>
      </c>
      <c r="M7" s="42">
        <f>(H$7*(C$18-C$9))</f>
        <v>8330</v>
      </c>
      <c r="N7" s="41">
        <f>M$7+L$7</f>
        <v>8300</v>
      </c>
      <c r="O7" s="39">
        <f>MAX(0, F$8-K$7)-F$9</f>
        <v>-143.19999999999999</v>
      </c>
      <c r="P7" s="40">
        <f>M$7</f>
        <v>8330</v>
      </c>
      <c r="Q7" s="41">
        <f>K$7+O$7</f>
        <v>10311.799999999999</v>
      </c>
    </row>
    <row r="8" spans="2:17" x14ac:dyDescent="0.25">
      <c r="B8" s="6" t="s">
        <v>14</v>
      </c>
      <c r="C8" s="47">
        <v>9475</v>
      </c>
      <c r="D8" s="7"/>
      <c r="E8" s="7" t="s">
        <v>56</v>
      </c>
      <c r="F8" s="12">
        <f>C$8*C$14</f>
        <v>6158.75</v>
      </c>
      <c r="H8" s="31">
        <v>1600</v>
      </c>
      <c r="I8" s="101">
        <v>1600</v>
      </c>
      <c r="J8" s="32">
        <f>H$8-I$8</f>
        <v>0</v>
      </c>
      <c r="K8" s="33">
        <f>(I$8*(F$10))+(J$8*C$10)</f>
        <v>9840</v>
      </c>
      <c r="L8" s="39">
        <f>MAX(0, C$11-M$8)-(C$12/C$15)</f>
        <v>-30</v>
      </c>
      <c r="M8" s="42">
        <f>(H$8*(C$18-C$9))</f>
        <v>7840.0000000000009</v>
      </c>
      <c r="N8" s="41">
        <f>M$8+L$8</f>
        <v>7810.0000000000009</v>
      </c>
      <c r="O8" s="39">
        <f>MAX(0, F$8-K$8)-F$9</f>
        <v>-143.19999999999999</v>
      </c>
      <c r="P8" s="40">
        <f>M$8</f>
        <v>7840.0000000000009</v>
      </c>
      <c r="Q8" s="41">
        <f>K$8+O$8</f>
        <v>9696.7999999999993</v>
      </c>
    </row>
    <row r="9" spans="2:17" x14ac:dyDescent="0.25">
      <c r="B9" s="6" t="s">
        <v>15</v>
      </c>
      <c r="C9" s="48">
        <v>3.35</v>
      </c>
      <c r="D9" s="7"/>
      <c r="E9" s="7" t="s">
        <v>55</v>
      </c>
      <c r="F9" s="11">
        <f>IF(C$14=75%,Premiums!F$30,IF(C$14=70%,Premiums!F$31,IF(C$14=65%,Premiums!F$32,IF(C$14=60%,Premiums!F$33,IF(C$14=55%,Premiums!F$34,IF(C$14=50%,Premiums!F$35))))))</f>
        <v>143.19999999999999</v>
      </c>
      <c r="H9" s="31">
        <v>1500</v>
      </c>
      <c r="I9" s="101">
        <v>1500</v>
      </c>
      <c r="J9" s="32">
        <f>H$9-I$9</f>
        <v>0</v>
      </c>
      <c r="K9" s="33">
        <f>(I$9*(F$10))+(J$9*C$10)</f>
        <v>9225</v>
      </c>
      <c r="L9" s="39">
        <f>MAX(0, C$11-M$9)-(C$12/C$15)</f>
        <v>-30</v>
      </c>
      <c r="M9" s="42">
        <f>(H$9*(C$18-C$9))</f>
        <v>7350.0000000000009</v>
      </c>
      <c r="N9" s="41">
        <f>M$9+L$9</f>
        <v>7320.0000000000009</v>
      </c>
      <c r="O9" s="39">
        <f>MAX(0, F$8-K$9)-F$9</f>
        <v>-143.19999999999999</v>
      </c>
      <c r="P9" s="40">
        <f>M$9</f>
        <v>7350.0000000000009</v>
      </c>
      <c r="Q9" s="41">
        <f>K$9+O$9</f>
        <v>9081.7999999999993</v>
      </c>
    </row>
    <row r="10" spans="2:17" x14ac:dyDescent="0.25">
      <c r="B10" s="6" t="s">
        <v>16</v>
      </c>
      <c r="C10" s="48">
        <v>6.15</v>
      </c>
      <c r="D10" s="7"/>
      <c r="E10" s="7" t="s">
        <v>80</v>
      </c>
      <c r="F10" s="15">
        <f>IF(C$18-C$9 &lt; C$10, C$10, C$18-C$9)</f>
        <v>6.15</v>
      </c>
      <c r="H10" s="31">
        <v>1400</v>
      </c>
      <c r="I10" s="101">
        <v>1400</v>
      </c>
      <c r="J10" s="32">
        <f>H$10-I$10</f>
        <v>0</v>
      </c>
      <c r="K10" s="33">
        <f>(I$10*(F$10))+(J$10*C$10)</f>
        <v>8610</v>
      </c>
      <c r="L10" s="39">
        <f>MAX(0, C$11-M$10)-(C$12/C$15)</f>
        <v>-30</v>
      </c>
      <c r="M10" s="42">
        <f>(H$10*(C$18-C$9))</f>
        <v>6860.0000000000009</v>
      </c>
      <c r="N10" s="41">
        <f>M$10+L$10</f>
        <v>6830.0000000000009</v>
      </c>
      <c r="O10" s="39">
        <f>MAX(0, F$8-K$10)-F$9</f>
        <v>-143.19999999999999</v>
      </c>
      <c r="P10" s="40">
        <f>M$10</f>
        <v>6860.0000000000009</v>
      </c>
      <c r="Q10" s="41">
        <f>K$10+O$10</f>
        <v>8466.7999999999993</v>
      </c>
    </row>
    <row r="11" spans="2:17" x14ac:dyDescent="0.25">
      <c r="B11" s="6" t="s">
        <v>47</v>
      </c>
      <c r="C11" s="49">
        <v>2606</v>
      </c>
      <c r="D11" s="7"/>
      <c r="F11" s="20"/>
      <c r="H11" s="31">
        <v>1300</v>
      </c>
      <c r="I11" s="101">
        <v>1300</v>
      </c>
      <c r="J11" s="32">
        <f>H$11-I$11</f>
        <v>0</v>
      </c>
      <c r="K11" s="33">
        <f>(I$11*(F$10))+(J$11*C$10)</f>
        <v>7995.0000000000009</v>
      </c>
      <c r="L11" s="39">
        <f>MAX(0, C$11-M$11)-(C$12/C$15)</f>
        <v>-30</v>
      </c>
      <c r="M11" s="42">
        <f>(H$11*(C$18-C$9))</f>
        <v>6370.0000000000009</v>
      </c>
      <c r="N11" s="41">
        <f>M$11+L$11</f>
        <v>6340.0000000000009</v>
      </c>
      <c r="O11" s="39">
        <f>MAX(0, F$8-K$11)-F$9</f>
        <v>-143.19999999999999</v>
      </c>
      <c r="P11" s="40">
        <f>M$11</f>
        <v>6370.0000000000009</v>
      </c>
      <c r="Q11" s="41">
        <f>K$11+O$11</f>
        <v>7851.8000000000011</v>
      </c>
    </row>
    <row r="12" spans="2:17" x14ac:dyDescent="0.25">
      <c r="B12" s="17" t="s">
        <v>39</v>
      </c>
      <c r="C12" s="50">
        <v>300</v>
      </c>
      <c r="D12" s="7"/>
      <c r="E12" s="7" t="s">
        <v>19</v>
      </c>
      <c r="F12" s="10">
        <f>C$20*(F$10)</f>
        <v>2460</v>
      </c>
      <c r="H12" s="31">
        <v>1200</v>
      </c>
      <c r="I12" s="101">
        <v>1200</v>
      </c>
      <c r="J12" s="32">
        <f>H$12-I$12</f>
        <v>0</v>
      </c>
      <c r="K12" s="33">
        <f>(I$12*(F$10))+(J$12*C$10)</f>
        <v>7380</v>
      </c>
      <c r="L12" s="39">
        <f>MAX(0, C$11-M$12)-(C$12/C$15)</f>
        <v>-30</v>
      </c>
      <c r="M12" s="42">
        <f>(H$12*(C$18-C$9))</f>
        <v>5880</v>
      </c>
      <c r="N12" s="41">
        <f>M$12+L$12</f>
        <v>5850</v>
      </c>
      <c r="O12" s="39">
        <f>MAX(0, F$8-K$12)-F$9</f>
        <v>-143.19999999999999</v>
      </c>
      <c r="P12" s="40">
        <f>M$12</f>
        <v>5880</v>
      </c>
      <c r="Q12" s="41">
        <f>K$12+O$12</f>
        <v>7236.8</v>
      </c>
    </row>
    <row r="13" spans="2:17" x14ac:dyDescent="0.25">
      <c r="B13" s="6"/>
      <c r="D13" s="7"/>
      <c r="E13" s="7" t="s">
        <v>20</v>
      </c>
      <c r="F13" s="10">
        <f>C$21*C$10</f>
        <v>1230</v>
      </c>
      <c r="H13" s="31">
        <v>1100</v>
      </c>
      <c r="I13" s="101">
        <v>1100</v>
      </c>
      <c r="J13" s="32">
        <f>H$13-I$13</f>
        <v>0</v>
      </c>
      <c r="K13" s="33">
        <f>(I$13*(F$10))+(J$13*C$10)</f>
        <v>6765</v>
      </c>
      <c r="L13" s="39">
        <f>MAX(0, C$11-M$13)-(C$12/C$15)</f>
        <v>-30</v>
      </c>
      <c r="M13" s="42">
        <f>(H$13*(C$18-C$9))</f>
        <v>5390</v>
      </c>
      <c r="N13" s="41">
        <f>M$13+L$13</f>
        <v>5360</v>
      </c>
      <c r="O13" s="39">
        <f>MAX(0, F$8-K$13)-F$9</f>
        <v>-143.19999999999999</v>
      </c>
      <c r="P13" s="40">
        <f>M$13</f>
        <v>5390</v>
      </c>
      <c r="Q13" s="41">
        <f>K$13+O$13</f>
        <v>6621.8</v>
      </c>
    </row>
    <row r="14" spans="2:17" x14ac:dyDescent="0.25">
      <c r="B14" s="6" t="s">
        <v>27</v>
      </c>
      <c r="C14" s="96">
        <v>0.65</v>
      </c>
      <c r="D14" s="7"/>
      <c r="E14" s="13" t="s">
        <v>38</v>
      </c>
      <c r="F14" s="15"/>
      <c r="H14" s="31">
        <v>1000</v>
      </c>
      <c r="I14" s="101">
        <v>1000</v>
      </c>
      <c r="J14" s="32">
        <f>H$14-I$14</f>
        <v>0</v>
      </c>
      <c r="K14" s="33">
        <f>(I$14*(F$10))+(J$14*C$10)</f>
        <v>6150</v>
      </c>
      <c r="L14" s="39">
        <f>MAX(0, C$11-M$14)-(C$12/C$15)</f>
        <v>-30</v>
      </c>
      <c r="M14" s="42">
        <f>(H$14*(C$18-C$9))</f>
        <v>4900</v>
      </c>
      <c r="N14" s="41">
        <f>M$14+L$14</f>
        <v>4870</v>
      </c>
      <c r="O14" s="39">
        <f>MAX(0, F$8-K$14)-F$9</f>
        <v>-134.44999999999999</v>
      </c>
      <c r="P14" s="40">
        <f>M$14</f>
        <v>4900</v>
      </c>
      <c r="Q14" s="41">
        <f>K$14+O$14</f>
        <v>6015.55</v>
      </c>
    </row>
    <row r="15" spans="2:17" x14ac:dyDescent="0.25">
      <c r="B15" s="6" t="s">
        <v>17</v>
      </c>
      <c r="C15" s="96">
        <v>10</v>
      </c>
      <c r="D15" s="7"/>
      <c r="F15" s="20"/>
      <c r="H15" s="31">
        <v>900</v>
      </c>
      <c r="I15" s="101">
        <v>900</v>
      </c>
      <c r="J15" s="32">
        <f>H$15-I$15</f>
        <v>0</v>
      </c>
      <c r="K15" s="33">
        <f>(I$15*(F$10))+(J$15*C$10)</f>
        <v>5535</v>
      </c>
      <c r="L15" s="39">
        <f>MAX(0, C$11-M$15)-(C$12/C$15)</f>
        <v>-30</v>
      </c>
      <c r="M15" s="42">
        <f>(H$15*(C$18-C$9))</f>
        <v>4410</v>
      </c>
      <c r="N15" s="41">
        <f>M$15+L$15</f>
        <v>4380</v>
      </c>
      <c r="O15" s="39">
        <f>MAX(0, F$8-K$15)-F$9</f>
        <v>480.55</v>
      </c>
      <c r="P15" s="40">
        <f>M$15</f>
        <v>4410</v>
      </c>
      <c r="Q15" s="41">
        <f>K$15+O$15</f>
        <v>6015.55</v>
      </c>
    </row>
    <row r="16" spans="2:17" x14ac:dyDescent="0.25">
      <c r="B16" s="6" t="s">
        <v>52</v>
      </c>
      <c r="C16" s="97">
        <v>1</v>
      </c>
      <c r="D16" s="7"/>
      <c r="E16" s="7" t="s">
        <v>48</v>
      </c>
      <c r="F16" s="11">
        <f>F$12+F$13+F$14</f>
        <v>3690</v>
      </c>
      <c r="H16" s="31">
        <v>800</v>
      </c>
      <c r="I16" s="101">
        <v>800</v>
      </c>
      <c r="J16" s="32">
        <f>H$16-I$16</f>
        <v>0</v>
      </c>
      <c r="K16" s="33">
        <f>(I$16*(F$10))+(J$16*C$10)</f>
        <v>4920</v>
      </c>
      <c r="L16" s="39">
        <f>MAX(0, C$11-M$16)-(C$12/C$15)</f>
        <v>-30</v>
      </c>
      <c r="M16" s="42">
        <f>(H$16*(C$18-C$9))</f>
        <v>3920.0000000000005</v>
      </c>
      <c r="N16" s="41">
        <f>M$16+L$16</f>
        <v>3890.0000000000005</v>
      </c>
      <c r="O16" s="39">
        <f>MAX(0, F$8-K$16)-F$9</f>
        <v>1095.55</v>
      </c>
      <c r="P16" s="40">
        <f>M$16</f>
        <v>3920.0000000000005</v>
      </c>
      <c r="Q16" s="41">
        <f>K$16+O$16</f>
        <v>6015.55</v>
      </c>
    </row>
    <row r="17" spans="2:17" x14ac:dyDescent="0.25">
      <c r="D17" s="7"/>
      <c r="F17" s="20"/>
      <c r="H17" s="31">
        <v>700</v>
      </c>
      <c r="I17" s="101">
        <v>700</v>
      </c>
      <c r="J17" s="32">
        <f>H$17-I$17</f>
        <v>0</v>
      </c>
      <c r="K17" s="33">
        <f>(I$17*(F$10))+(J$17*C$10)</f>
        <v>4305</v>
      </c>
      <c r="L17" s="39">
        <f>MAX(0, C$11-M$17)-(C$12/C$15)</f>
        <v>-30</v>
      </c>
      <c r="M17" s="42">
        <f>(H$17*(C$18-C$9))</f>
        <v>3430.0000000000005</v>
      </c>
      <c r="N17" s="41">
        <f>M$17+L$17</f>
        <v>3400.0000000000005</v>
      </c>
      <c r="O17" s="39">
        <f>MAX(0, F$8-K$17)-F$9</f>
        <v>1710.55</v>
      </c>
      <c r="P17" s="40">
        <f>M$17</f>
        <v>3430.0000000000005</v>
      </c>
      <c r="Q17" s="41">
        <f>K$17+O$17</f>
        <v>6015.55</v>
      </c>
    </row>
    <row r="18" spans="2:17" x14ac:dyDescent="0.25">
      <c r="B18" s="6" t="s">
        <v>18</v>
      </c>
      <c r="C18" s="98">
        <v>8.25</v>
      </c>
      <c r="D18" s="7"/>
      <c r="E18" s="7" t="s">
        <v>21</v>
      </c>
      <c r="F18" s="16">
        <f>MAX(0,F$8-F$16)</f>
        <v>2468.75</v>
      </c>
      <c r="H18" s="31">
        <v>600</v>
      </c>
      <c r="I18" s="101">
        <v>200</v>
      </c>
      <c r="J18" s="32">
        <f>H$18-I$18</f>
        <v>400</v>
      </c>
      <c r="K18" s="33">
        <f>(I$18*(F$10))+(J$18*C$10)</f>
        <v>3690</v>
      </c>
      <c r="L18" s="39">
        <f>MAX(0, C$11-M$18)-(C$12/C$15)</f>
        <v>-30</v>
      </c>
      <c r="M18" s="42">
        <f>(H$18*(C$18-C$9))</f>
        <v>2940</v>
      </c>
      <c r="N18" s="41">
        <f>M$18+L$18</f>
        <v>2910</v>
      </c>
      <c r="O18" s="39">
        <f>MAX(0, F$8-K$18)-F$9</f>
        <v>2325.5500000000002</v>
      </c>
      <c r="P18" s="40">
        <f>M$18</f>
        <v>2940</v>
      </c>
      <c r="Q18" s="41">
        <f>K$18+O$18</f>
        <v>6015.55</v>
      </c>
    </row>
    <row r="19" spans="2:17" x14ac:dyDescent="0.25">
      <c r="B19" s="6" t="s">
        <v>57</v>
      </c>
      <c r="C19" s="99">
        <v>600</v>
      </c>
      <c r="D19" s="7"/>
      <c r="E19" s="7" t="s">
        <v>28</v>
      </c>
      <c r="F19" s="11">
        <f>(F$18-F$9)*C$16</f>
        <v>2325.5500000000002</v>
      </c>
      <c r="H19" s="31">
        <v>500</v>
      </c>
      <c r="I19" s="101">
        <v>500</v>
      </c>
      <c r="J19" s="32">
        <f>H$19-I$19</f>
        <v>0</v>
      </c>
      <c r="K19" s="33">
        <f>(I$19*(F$10))+(J$19*C$10)</f>
        <v>3075</v>
      </c>
      <c r="L19" s="39">
        <f>MAX(0, C$11-M$19)-(C$12/C$15)</f>
        <v>126</v>
      </c>
      <c r="M19" s="42">
        <f>(H$19*(C$18-C$9))</f>
        <v>2450</v>
      </c>
      <c r="N19" s="41">
        <f>M$19+L$19</f>
        <v>2576</v>
      </c>
      <c r="O19" s="39">
        <f>MAX(0, F$8-K$19)-F$9</f>
        <v>2940.55</v>
      </c>
      <c r="P19" s="40">
        <f>M$19</f>
        <v>2450</v>
      </c>
      <c r="Q19" s="41">
        <f>K$19+O$19</f>
        <v>6015.55</v>
      </c>
    </row>
    <row r="20" spans="2:17" x14ac:dyDescent="0.25">
      <c r="B20" s="6" t="s">
        <v>58</v>
      </c>
      <c r="C20" s="96">
        <v>400</v>
      </c>
      <c r="E20" s="13" t="s">
        <v>29</v>
      </c>
      <c r="F20" s="14">
        <f>F$19*C$15</f>
        <v>23255.5</v>
      </c>
      <c r="H20" s="31">
        <v>400</v>
      </c>
      <c r="I20" s="101">
        <v>400</v>
      </c>
      <c r="J20" s="32">
        <f>H$20-I$20</f>
        <v>0</v>
      </c>
      <c r="K20" s="33">
        <f>(I$20*(F$10))+(J$20*C$10)</f>
        <v>2460</v>
      </c>
      <c r="L20" s="39">
        <f>MAX(0, C$11-M$20)-(C$12/C$15)</f>
        <v>615.99999999999977</v>
      </c>
      <c r="M20" s="42">
        <f>(H$20*(C$18-C$9))</f>
        <v>1960.0000000000002</v>
      </c>
      <c r="N20" s="41">
        <f>M$20+L$20</f>
        <v>2576</v>
      </c>
      <c r="O20" s="39">
        <f>MAX(0, F$8-K$20)-F$9</f>
        <v>3555.55</v>
      </c>
      <c r="P20" s="40">
        <f>M$20</f>
        <v>1960.0000000000002</v>
      </c>
      <c r="Q20" s="41">
        <f>K$20+O$20</f>
        <v>6015.55</v>
      </c>
    </row>
    <row r="21" spans="2:17" x14ac:dyDescent="0.25">
      <c r="B21" s="21" t="s">
        <v>59</v>
      </c>
      <c r="C21" s="100">
        <v>200</v>
      </c>
      <c r="D21" s="22"/>
      <c r="E21" s="22"/>
      <c r="F21" s="23"/>
      <c r="H21" s="31">
        <v>300</v>
      </c>
      <c r="I21" s="101">
        <v>300</v>
      </c>
      <c r="J21" s="32">
        <f>H$21-I$21</f>
        <v>0</v>
      </c>
      <c r="K21" s="33">
        <f>(I$21*(F$10))+(J$21*C$10)</f>
        <v>1845</v>
      </c>
      <c r="L21" s="39">
        <f>MAX(0, C$11-M$21)-(C$12/C$15)</f>
        <v>1106</v>
      </c>
      <c r="M21" s="42">
        <f>(H$21*(C$18-C$9))</f>
        <v>1470</v>
      </c>
      <c r="N21" s="41">
        <f>M$21+L$21</f>
        <v>2576</v>
      </c>
      <c r="O21" s="39">
        <f>MAX(0, F$8-K$21)-F$9</f>
        <v>4170.55</v>
      </c>
      <c r="P21" s="40">
        <f>M$21</f>
        <v>1470</v>
      </c>
      <c r="Q21" s="41">
        <f>K$21+O$21</f>
        <v>6015.55</v>
      </c>
    </row>
    <row r="22" spans="2:17" x14ac:dyDescent="0.25">
      <c r="H22" s="31">
        <v>200</v>
      </c>
      <c r="I22" s="101">
        <v>200</v>
      </c>
      <c r="J22" s="32">
        <f>H$22-I$22</f>
        <v>0</v>
      </c>
      <c r="K22" s="33">
        <f>(I$22*(F$10))+(J$22*C$10)</f>
        <v>1230</v>
      </c>
      <c r="L22" s="39">
        <f>MAX(0, C$11-M$22)-(C$12/C$15)</f>
        <v>1596</v>
      </c>
      <c r="M22" s="42">
        <f>(H$22*(C$18-C$9))</f>
        <v>980.00000000000011</v>
      </c>
      <c r="N22" s="41">
        <f>M$22+L$22</f>
        <v>2576</v>
      </c>
      <c r="O22" s="39">
        <f>MAX(0, F$8-K$22)-F$9</f>
        <v>4785.55</v>
      </c>
      <c r="P22" s="40">
        <f>M$22</f>
        <v>980.00000000000011</v>
      </c>
      <c r="Q22" s="41">
        <f>K$22+O$22</f>
        <v>6015.55</v>
      </c>
    </row>
    <row r="23" spans="2:17" x14ac:dyDescent="0.25">
      <c r="H23" s="34">
        <v>100</v>
      </c>
      <c r="I23" s="102">
        <v>100</v>
      </c>
      <c r="J23" s="35">
        <f>H$23-I$23</f>
        <v>0</v>
      </c>
      <c r="K23" s="36">
        <f>(I$23*(F$10))+(J$23*C$10)</f>
        <v>615</v>
      </c>
      <c r="L23" s="43">
        <f>MAX(0, C$11-M$23)-(C$12/C$15)</f>
        <v>2086</v>
      </c>
      <c r="M23" s="44">
        <f>(H$23*(C$18-C$9))</f>
        <v>490.00000000000006</v>
      </c>
      <c r="N23" s="45">
        <f>M$23+L$23</f>
        <v>2576</v>
      </c>
      <c r="O23" s="43">
        <f>MAX(0, F$8-K$23)-F$9</f>
        <v>5400.55</v>
      </c>
      <c r="P23" s="44">
        <f>M$23</f>
        <v>490.00000000000006</v>
      </c>
      <c r="Q23" s="45">
        <f>K$23+O$23</f>
        <v>6015.55</v>
      </c>
    </row>
    <row r="25" spans="2:17" x14ac:dyDescent="0.25">
      <c r="C25" s="3"/>
      <c r="D25" s="3"/>
      <c r="H25" s="143" t="s">
        <v>63</v>
      </c>
      <c r="I25" s="143"/>
      <c r="J25" s="143"/>
      <c r="K25" s="143"/>
      <c r="L25" s="143"/>
      <c r="M25" s="143"/>
      <c r="N25" s="143"/>
      <c r="O25" s="143"/>
      <c r="P25" s="143"/>
      <c r="Q25" s="143"/>
    </row>
    <row r="26" spans="2:17" x14ac:dyDescent="0.25">
      <c r="C26" s="9"/>
      <c r="D26" s="9"/>
      <c r="H26" s="143"/>
      <c r="I26" s="143"/>
      <c r="J26" s="143"/>
      <c r="K26" s="143"/>
      <c r="L26" s="143"/>
      <c r="M26" s="143"/>
      <c r="N26" s="143"/>
      <c r="O26" s="143"/>
      <c r="P26" s="143"/>
      <c r="Q26" s="143"/>
    </row>
    <row r="27" spans="2:17" x14ac:dyDescent="0.25">
      <c r="D27" s="9"/>
    </row>
    <row r="28" spans="2:17" x14ac:dyDescent="0.25">
      <c r="C28" s="9"/>
      <c r="D28" s="9"/>
    </row>
  </sheetData>
  <sheetProtection algorithmName="SHA-512" hashValue="gijISg1X3tiosfG5V7xQBy7Wrb3/X4DPmw80TNzSaMLwTvt1zdmLtKjf0sp0HX/j6pyICIUVHuKiceZMVuqKHA==" saltValue="svKNfUwXZhRkBk6fFcRvjQ==" spinCount="100000" sheet="1" objects="1" scenarios="1"/>
  <mergeCells count="7">
    <mergeCell ref="H25:Q26"/>
    <mergeCell ref="B6:F6"/>
    <mergeCell ref="P4:Q4"/>
    <mergeCell ref="H3:K3"/>
    <mergeCell ref="O3:Q3"/>
    <mergeCell ref="L3:N3"/>
    <mergeCell ref="M4:N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Premiums!$D$6:$D$11</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zoomScale="150" zoomScaleNormal="150" workbookViewId="0">
      <selection activeCell="H22" sqref="H22"/>
    </sheetView>
  </sheetViews>
  <sheetFormatPr defaultRowHeight="15" x14ac:dyDescent="0.25"/>
  <cols>
    <col min="2" max="2" width="34.5703125" customWidth="1"/>
    <col min="3" max="3" width="10.7109375" bestFit="1" customWidth="1"/>
    <col min="4" max="4" width="3.42578125" customWidth="1"/>
    <col min="5" max="5" width="32.85546875" customWidth="1"/>
    <col min="6" max="6" width="11" customWidth="1"/>
    <col min="7" max="7" width="9.42578125" customWidth="1"/>
    <col min="10" max="11" width="8.28515625" customWidth="1"/>
    <col min="12" max="12" width="10.140625" customWidth="1"/>
    <col min="13" max="13" width="9.5703125" customWidth="1"/>
  </cols>
  <sheetData>
    <row r="2" spans="2:16" x14ac:dyDescent="0.25">
      <c r="H2" s="150" t="s">
        <v>51</v>
      </c>
      <c r="I2" s="150"/>
      <c r="J2" s="150"/>
      <c r="K2" s="150"/>
      <c r="L2" s="150"/>
      <c r="M2" s="150"/>
      <c r="N2" s="150"/>
      <c r="O2" s="150"/>
      <c r="P2" s="150"/>
    </row>
    <row r="3" spans="2:16" x14ac:dyDescent="0.25">
      <c r="I3" s="144" t="s">
        <v>50</v>
      </c>
      <c r="J3" s="145"/>
      <c r="K3" s="145"/>
      <c r="L3" s="146"/>
      <c r="M3" s="152" t="s">
        <v>40</v>
      </c>
      <c r="N3" s="153"/>
      <c r="O3" s="154"/>
    </row>
    <row r="4" spans="2:16" x14ac:dyDescent="0.25">
      <c r="I4" s="46" t="s">
        <v>33</v>
      </c>
      <c r="J4" s="25" t="s">
        <v>34</v>
      </c>
      <c r="K4" s="25" t="s">
        <v>34</v>
      </c>
      <c r="L4" s="29" t="s">
        <v>45</v>
      </c>
      <c r="M4" s="61" t="s">
        <v>37</v>
      </c>
      <c r="N4" s="145" t="s">
        <v>31</v>
      </c>
      <c r="O4" s="146"/>
    </row>
    <row r="5" spans="2:16" x14ac:dyDescent="0.25">
      <c r="I5" s="31" t="s">
        <v>34</v>
      </c>
      <c r="J5" s="59" t="s">
        <v>35</v>
      </c>
      <c r="K5" s="59" t="s">
        <v>36</v>
      </c>
      <c r="L5" s="38" t="s">
        <v>6</v>
      </c>
      <c r="M5" s="62" t="s">
        <v>32</v>
      </c>
      <c r="N5" s="91" t="s">
        <v>43</v>
      </c>
      <c r="O5" s="60" t="s">
        <v>30</v>
      </c>
    </row>
    <row r="6" spans="2:16" x14ac:dyDescent="0.25">
      <c r="B6" s="144" t="s">
        <v>54</v>
      </c>
      <c r="C6" s="145"/>
      <c r="D6" s="145"/>
      <c r="E6" s="145"/>
      <c r="F6" s="146"/>
      <c r="G6" s="37"/>
      <c r="I6" s="46">
        <v>1800</v>
      </c>
      <c r="J6" s="104">
        <v>1800</v>
      </c>
      <c r="K6" s="69">
        <f>I$6-J$6</f>
        <v>0</v>
      </c>
      <c r="L6" s="70">
        <f>(J$6*F$10)+(K$6*C$10)</f>
        <v>6570</v>
      </c>
      <c r="M6" s="71">
        <f>MAX(0, F$8-L$6)-F$9</f>
        <v>-207.6</v>
      </c>
      <c r="N6" s="40">
        <f>I$6*(C$17-C$9)</f>
        <v>4770</v>
      </c>
      <c r="O6" s="72">
        <f>L$6+M$6</f>
        <v>6362.4</v>
      </c>
    </row>
    <row r="7" spans="2:16" x14ac:dyDescent="0.25">
      <c r="B7" s="4"/>
      <c r="C7" s="5"/>
      <c r="D7" s="5"/>
      <c r="E7" s="5"/>
      <c r="F7" s="8"/>
      <c r="G7" s="5"/>
      <c r="I7" s="31">
        <v>1700</v>
      </c>
      <c r="J7" s="101">
        <v>1700</v>
      </c>
      <c r="K7" s="32">
        <f>I$7-J$7</f>
        <v>0</v>
      </c>
      <c r="L7" s="33">
        <f>(J$7*F$10)+(K$7*C$10)</f>
        <v>6205</v>
      </c>
      <c r="M7" s="73">
        <f>MAX(0, F$8-L$7)-F$9</f>
        <v>-207.6</v>
      </c>
      <c r="N7" s="40">
        <f>I$7*(C$17-C$9)</f>
        <v>4505</v>
      </c>
      <c r="O7" s="41">
        <f>L$7+M$7</f>
        <v>5997.4</v>
      </c>
    </row>
    <row r="8" spans="2:16" x14ac:dyDescent="0.25">
      <c r="B8" s="6" t="s">
        <v>14</v>
      </c>
      <c r="C8" s="47">
        <v>9475</v>
      </c>
      <c r="D8" s="7"/>
      <c r="E8" s="7" t="s">
        <v>56</v>
      </c>
      <c r="F8" s="12">
        <f>C$8*C$13</f>
        <v>6158.75</v>
      </c>
      <c r="I8" s="31">
        <v>1600</v>
      </c>
      <c r="J8" s="101">
        <v>1600</v>
      </c>
      <c r="K8" s="32">
        <f>I$8-J$8</f>
        <v>0</v>
      </c>
      <c r="L8" s="33">
        <f>(J$8*F$10)+(K$8*C$10)</f>
        <v>5840</v>
      </c>
      <c r="M8" s="73">
        <f>MAX(0, F$8-L$8)-F$9</f>
        <v>111.15</v>
      </c>
      <c r="N8" s="40">
        <f>I$8*(C$17-C$9)</f>
        <v>4240</v>
      </c>
      <c r="O8" s="41">
        <f>L$8+M$8</f>
        <v>5951.15</v>
      </c>
    </row>
    <row r="9" spans="2:16" x14ac:dyDescent="0.25">
      <c r="B9" s="6" t="s">
        <v>15</v>
      </c>
      <c r="C9" s="48">
        <v>3.35</v>
      </c>
      <c r="D9" s="7"/>
      <c r="E9" s="7" t="s">
        <v>55</v>
      </c>
      <c r="F9" s="11">
        <f>IF(C$13=75%,Premiums!F$39,IF(C$13=70%,Premiums!F$40,IF(C$13=65%,Premiums!F$41,IF(C$13=60%,Premiums!F$42,IF(C$13=55%,Premiums!F$43,IF(C$13=50%,Premiums!F$44))))))</f>
        <v>207.6</v>
      </c>
      <c r="G9" s="63"/>
      <c r="I9" s="31">
        <v>1500</v>
      </c>
      <c r="J9" s="101">
        <v>1500</v>
      </c>
      <c r="K9" s="32">
        <f>I$9-J$9</f>
        <v>0</v>
      </c>
      <c r="L9" s="33">
        <f>(J$9*F$10)+(K$9*C$10)</f>
        <v>5475</v>
      </c>
      <c r="M9" s="73">
        <f>MAX(0, F$8-L$9)-F$9</f>
        <v>476.15</v>
      </c>
      <c r="N9" s="40">
        <f>I$9*(C$17-C$9)</f>
        <v>3975</v>
      </c>
      <c r="O9" s="41">
        <f>L$9+M$9</f>
        <v>5951.15</v>
      </c>
    </row>
    <row r="10" spans="2:16" x14ac:dyDescent="0.25">
      <c r="B10" s="6" t="s">
        <v>16</v>
      </c>
      <c r="C10" s="48">
        <v>6.15</v>
      </c>
      <c r="D10" s="7"/>
      <c r="E10" s="7" t="s">
        <v>60</v>
      </c>
      <c r="F10" s="75">
        <f>IF(C$17-C$9 &lt; C$11, C$11, C$17-C$9)</f>
        <v>3.65</v>
      </c>
      <c r="G10" s="65"/>
      <c r="I10" s="31">
        <v>1400</v>
      </c>
      <c r="J10" s="101">
        <v>1400</v>
      </c>
      <c r="K10" s="32">
        <f>I$10-J$10</f>
        <v>0</v>
      </c>
      <c r="L10" s="33">
        <f>(J$10*F$10)+(K$10*C$10)</f>
        <v>5110</v>
      </c>
      <c r="M10" s="73">
        <f>MAX(0, F$8-L$10)-F$9</f>
        <v>841.15</v>
      </c>
      <c r="N10" s="40">
        <f>I$10*(C$17-C$9)</f>
        <v>3710</v>
      </c>
      <c r="O10" s="41">
        <f>L$10+M$10</f>
        <v>5951.15</v>
      </c>
    </row>
    <row r="11" spans="2:16" x14ac:dyDescent="0.25">
      <c r="B11" s="6" t="s">
        <v>26</v>
      </c>
      <c r="C11" s="78">
        <v>3.65</v>
      </c>
      <c r="D11" s="7"/>
      <c r="E11" s="7"/>
      <c r="F11" s="76"/>
      <c r="G11" s="13"/>
      <c r="I11" s="31">
        <v>1300</v>
      </c>
      <c r="J11" s="101">
        <v>1300</v>
      </c>
      <c r="K11" s="32">
        <f>I$11-J$11</f>
        <v>0</v>
      </c>
      <c r="L11" s="33">
        <f>(J$11*F$10)+(K$11*C$10)</f>
        <v>4745</v>
      </c>
      <c r="M11" s="73">
        <f>MAX(0, F$8-L$11)-F$9</f>
        <v>1206.1500000000001</v>
      </c>
      <c r="N11" s="40">
        <f>I$11*(C$17-C$9)</f>
        <v>3445</v>
      </c>
      <c r="O11" s="41">
        <f>L$11+M$11</f>
        <v>5951.15</v>
      </c>
    </row>
    <row r="12" spans="2:16" x14ac:dyDescent="0.25">
      <c r="B12" s="6"/>
      <c r="C12" s="7"/>
      <c r="D12" s="7"/>
      <c r="E12" s="7" t="s">
        <v>19</v>
      </c>
      <c r="F12" s="10">
        <f>C$19*F$10</f>
        <v>1460</v>
      </c>
      <c r="G12" s="66"/>
      <c r="I12" s="31">
        <v>1200</v>
      </c>
      <c r="J12" s="101">
        <v>1200</v>
      </c>
      <c r="K12" s="32">
        <f>I$12-J$12</f>
        <v>0</v>
      </c>
      <c r="L12" s="33">
        <f>(J$12*F$10)+(K$12*C$10)</f>
        <v>4380</v>
      </c>
      <c r="M12" s="73">
        <f>MAX(0, F$8-L$12)-F$9</f>
        <v>1571.15</v>
      </c>
      <c r="N12" s="40">
        <f>I$12*(C$17-C$9)</f>
        <v>3180</v>
      </c>
      <c r="O12" s="41">
        <f>L$12+M$12</f>
        <v>5951.15</v>
      </c>
    </row>
    <row r="13" spans="2:16" x14ac:dyDescent="0.25">
      <c r="B13" s="6" t="s">
        <v>27</v>
      </c>
      <c r="C13" s="96">
        <v>0.65</v>
      </c>
      <c r="D13" s="7"/>
      <c r="E13" s="7" t="s">
        <v>20</v>
      </c>
      <c r="F13" s="10">
        <f>C$20*C$10</f>
        <v>615</v>
      </c>
      <c r="G13" s="66"/>
      <c r="I13" s="31">
        <v>1100</v>
      </c>
      <c r="J13" s="101">
        <v>1100</v>
      </c>
      <c r="K13" s="32">
        <f>I$13-J$13</f>
        <v>0</v>
      </c>
      <c r="L13" s="33">
        <f>(J$13*F$10)+(K$13*C$10)</f>
        <v>4015</v>
      </c>
      <c r="M13" s="73">
        <f>MAX(0, F$8-L$13)-F$9</f>
        <v>1936.15</v>
      </c>
      <c r="N13" s="40">
        <f>I$13*(C$17-C$9)</f>
        <v>2915</v>
      </c>
      <c r="O13" s="41">
        <f>L$13+M$13</f>
        <v>5951.15</v>
      </c>
    </row>
    <row r="14" spans="2:16" x14ac:dyDescent="0.25">
      <c r="B14" s="6" t="s">
        <v>17</v>
      </c>
      <c r="C14" s="96">
        <v>10</v>
      </c>
      <c r="D14" s="7"/>
      <c r="E14" s="13" t="s">
        <v>38</v>
      </c>
      <c r="F14" s="10"/>
      <c r="G14" s="65"/>
      <c r="I14" s="31">
        <v>1000</v>
      </c>
      <c r="J14" s="101">
        <v>1000</v>
      </c>
      <c r="K14" s="32">
        <f>I$14-J$14</f>
        <v>0</v>
      </c>
      <c r="L14" s="33">
        <f>(J$14*F$10)+(K$14*C$10)</f>
        <v>3650</v>
      </c>
      <c r="M14" s="73">
        <f>MAX(0, F$8-L$14)-F$9</f>
        <v>2301.15</v>
      </c>
      <c r="N14" s="40">
        <f>I$14*(C$17-C$9)</f>
        <v>2650</v>
      </c>
      <c r="O14" s="41">
        <f>L$14+M$14</f>
        <v>5951.15</v>
      </c>
    </row>
    <row r="15" spans="2:16" x14ac:dyDescent="0.25">
      <c r="B15" s="17" t="s">
        <v>53</v>
      </c>
      <c r="C15" s="97">
        <v>1</v>
      </c>
      <c r="D15" s="7"/>
      <c r="E15" s="7" t="s">
        <v>48</v>
      </c>
      <c r="F15" s="11">
        <f>F$12+F$13+F$14</f>
        <v>2075</v>
      </c>
      <c r="G15" s="64"/>
      <c r="I15" s="31">
        <v>900</v>
      </c>
      <c r="J15" s="101">
        <v>900</v>
      </c>
      <c r="K15" s="32">
        <f>I$15-J$15</f>
        <v>0</v>
      </c>
      <c r="L15" s="33">
        <f>(J$15*F$10)+(K$15*C$10)</f>
        <v>3285</v>
      </c>
      <c r="M15" s="73">
        <f>MAX(0, F$8-L$15)-F$9</f>
        <v>2666.15</v>
      </c>
      <c r="N15" s="40">
        <f>I$15*(C$17-C$9)</f>
        <v>2385</v>
      </c>
      <c r="O15" s="41">
        <f>L$15+M$15</f>
        <v>5951.15</v>
      </c>
    </row>
    <row r="16" spans="2:16" x14ac:dyDescent="0.25">
      <c r="B16" s="6"/>
      <c r="C16" s="7"/>
      <c r="D16" s="7"/>
      <c r="E16" s="7"/>
      <c r="F16" s="76"/>
      <c r="G16" s="13"/>
      <c r="I16" s="31">
        <v>800</v>
      </c>
      <c r="J16" s="101">
        <v>800</v>
      </c>
      <c r="K16" s="32">
        <f>I$16-J$16</f>
        <v>0</v>
      </c>
      <c r="L16" s="33">
        <f>(J$16*F$10)+(K$16*C$10)</f>
        <v>2920</v>
      </c>
      <c r="M16" s="73">
        <f>MAX(0, F$8-L$16)-F$9</f>
        <v>3031.15</v>
      </c>
      <c r="N16" s="40">
        <f>I$16*(C$17-C$9)</f>
        <v>2120</v>
      </c>
      <c r="O16" s="41">
        <f>L$16+M$16</f>
        <v>5951.15</v>
      </c>
    </row>
    <row r="17" spans="2:15" x14ac:dyDescent="0.25">
      <c r="B17" s="6" t="s">
        <v>18</v>
      </c>
      <c r="C17" s="98">
        <v>6</v>
      </c>
      <c r="D17" s="7"/>
      <c r="E17" s="7" t="s">
        <v>21</v>
      </c>
      <c r="F17" s="16">
        <f>MAX(0,F$8-F$15)</f>
        <v>4083.75</v>
      </c>
      <c r="G17" s="67"/>
      <c r="I17" s="31">
        <v>700</v>
      </c>
      <c r="J17" s="101">
        <v>700</v>
      </c>
      <c r="K17" s="32">
        <f>I$17-J$17</f>
        <v>0</v>
      </c>
      <c r="L17" s="33">
        <f>(J$17*F$10)+(K$17*C$10)</f>
        <v>2555</v>
      </c>
      <c r="M17" s="73">
        <f>MAX(0, F$8-L$17)-F$9</f>
        <v>3396.15</v>
      </c>
      <c r="N17" s="40">
        <f>I$17*(C$17-C$9)</f>
        <v>1855</v>
      </c>
      <c r="O17" s="41">
        <f>L$17+M$17</f>
        <v>5951.15</v>
      </c>
    </row>
    <row r="18" spans="2:15" x14ac:dyDescent="0.25">
      <c r="B18" s="17" t="s">
        <v>61</v>
      </c>
      <c r="C18" s="103">
        <v>500</v>
      </c>
      <c r="D18" s="7"/>
      <c r="E18" s="7" t="s">
        <v>28</v>
      </c>
      <c r="F18" s="11">
        <f>(F$17-F$9)*C$15</f>
        <v>3876.15</v>
      </c>
      <c r="G18" s="64"/>
      <c r="I18" s="31">
        <v>600</v>
      </c>
      <c r="J18" s="101">
        <v>600</v>
      </c>
      <c r="K18" s="32">
        <f>I$18-J$18</f>
        <v>0</v>
      </c>
      <c r="L18" s="33">
        <f>(J$18*F$10)+(K$18*C$10)</f>
        <v>2190</v>
      </c>
      <c r="M18" s="73">
        <f>MAX(0, F$8-L$18)-F$9</f>
        <v>3761.15</v>
      </c>
      <c r="N18" s="40">
        <f>I$18*(C$17-C$9)</f>
        <v>1590</v>
      </c>
      <c r="O18" s="41">
        <f>L$18+M$18</f>
        <v>5951.15</v>
      </c>
    </row>
    <row r="19" spans="2:15" x14ac:dyDescent="0.25">
      <c r="B19" s="6" t="s">
        <v>58</v>
      </c>
      <c r="C19" s="96">
        <v>400</v>
      </c>
      <c r="D19" s="7"/>
      <c r="E19" s="13" t="s">
        <v>29</v>
      </c>
      <c r="F19" s="14">
        <f>F$18*C$14</f>
        <v>38761.5</v>
      </c>
      <c r="G19" s="68"/>
      <c r="I19" s="31">
        <v>500</v>
      </c>
      <c r="J19" s="101">
        <v>400</v>
      </c>
      <c r="K19" s="32">
        <f>I$19-J$19</f>
        <v>100</v>
      </c>
      <c r="L19" s="33">
        <f>(J$19*F$10)+(K$19*C$10)</f>
        <v>2075</v>
      </c>
      <c r="M19" s="73">
        <f>MAX(0, F$8-L$19)-F$9</f>
        <v>3876.15</v>
      </c>
      <c r="N19" s="40">
        <f>I$19*(C$17-C$9)</f>
        <v>1325</v>
      </c>
      <c r="O19" s="41">
        <f>L$19+M$19</f>
        <v>5951.15</v>
      </c>
    </row>
    <row r="20" spans="2:15" x14ac:dyDescent="0.25">
      <c r="B20" s="21" t="s">
        <v>59</v>
      </c>
      <c r="C20" s="100">
        <v>100</v>
      </c>
      <c r="D20" s="22"/>
      <c r="E20" s="22"/>
      <c r="F20" s="77"/>
      <c r="I20" s="31">
        <v>400</v>
      </c>
      <c r="J20" s="101">
        <v>400</v>
      </c>
      <c r="K20" s="32">
        <f>I$20-J$20</f>
        <v>0</v>
      </c>
      <c r="L20" s="33">
        <f>(J$20*F$10)+(K$20*C$10)</f>
        <v>1460</v>
      </c>
      <c r="M20" s="73">
        <f>MAX(0, F$8-L$20)-F$9</f>
        <v>4491.1499999999996</v>
      </c>
      <c r="N20" s="40">
        <f>I$20*(C$17-C$9)</f>
        <v>1060</v>
      </c>
      <c r="O20" s="41">
        <f>L$20+M$20</f>
        <v>5951.15</v>
      </c>
    </row>
    <row r="21" spans="2:15" x14ac:dyDescent="0.25">
      <c r="I21" s="31">
        <v>300</v>
      </c>
      <c r="J21" s="101">
        <v>300</v>
      </c>
      <c r="K21" s="32">
        <f>I$21-J$21</f>
        <v>0</v>
      </c>
      <c r="L21" s="33">
        <f>(J$21*F$10)+(K$21*C$10)</f>
        <v>1095</v>
      </c>
      <c r="M21" s="73">
        <f>MAX(0, F$8-L$21)-F$9</f>
        <v>4856.1499999999996</v>
      </c>
      <c r="N21" s="40">
        <f>I$21*(C$17-C$9)</f>
        <v>795</v>
      </c>
      <c r="O21" s="41">
        <f>L$21+M$21</f>
        <v>5951.15</v>
      </c>
    </row>
    <row r="22" spans="2:15" x14ac:dyDescent="0.25">
      <c r="I22" s="31">
        <v>200</v>
      </c>
      <c r="J22" s="101">
        <v>200</v>
      </c>
      <c r="K22" s="32">
        <f>I$22-J$22</f>
        <v>0</v>
      </c>
      <c r="L22" s="33">
        <f>(J$22*F$10)+(K$22*C$10)</f>
        <v>730</v>
      </c>
      <c r="M22" s="73">
        <f>MAX(0, F$8-L$22)-F$9</f>
        <v>5221.1499999999996</v>
      </c>
      <c r="N22" s="40">
        <f>I$22*(C$17-C$9)</f>
        <v>530</v>
      </c>
      <c r="O22" s="41">
        <f>L$22+M$22</f>
        <v>5951.15</v>
      </c>
    </row>
    <row r="23" spans="2:15" x14ac:dyDescent="0.25">
      <c r="I23" s="34">
        <v>100</v>
      </c>
      <c r="J23" s="102">
        <v>100</v>
      </c>
      <c r="K23" s="35">
        <f>I$23-J$23</f>
        <v>0</v>
      </c>
      <c r="L23" s="36">
        <f>(J$23*F$10)+(K$23*C$10)</f>
        <v>365</v>
      </c>
      <c r="M23" s="74">
        <f>MAX(0, F$8-L$23)-F$9</f>
        <v>5586.15</v>
      </c>
      <c r="N23" s="44">
        <f>I$23*(C$17-C$9)</f>
        <v>265</v>
      </c>
      <c r="O23" s="45">
        <f>L$23+M$23</f>
        <v>5951.15</v>
      </c>
    </row>
    <row r="25" spans="2:15" ht="15" customHeight="1" x14ac:dyDescent="0.25">
      <c r="I25" s="151" t="s">
        <v>63</v>
      </c>
      <c r="J25" s="151"/>
      <c r="K25" s="151"/>
      <c r="L25" s="151"/>
      <c r="M25" s="151"/>
      <c r="N25" s="151"/>
      <c r="O25" s="151"/>
    </row>
    <row r="26" spans="2:15" ht="15" customHeight="1" x14ac:dyDescent="0.25">
      <c r="I26" s="151"/>
      <c r="J26" s="151"/>
      <c r="K26" s="151"/>
      <c r="L26" s="151"/>
      <c r="M26" s="151"/>
      <c r="N26" s="151"/>
      <c r="O26" s="151"/>
    </row>
    <row r="27" spans="2:15" x14ac:dyDescent="0.25">
      <c r="I27" s="151"/>
      <c r="J27" s="151"/>
      <c r="K27" s="151"/>
      <c r="L27" s="151"/>
      <c r="M27" s="151"/>
      <c r="N27" s="151"/>
      <c r="O27" s="151"/>
    </row>
  </sheetData>
  <sheetProtection algorithmName="SHA-512" hashValue="EN9aNrpedaRGy/tjsoeKXj10jJ1eoh6R4YM44LV9uNOXhcf2q5g9iWPuyWPtLPa77z1m7B+zXGpHA6qdg7PmJQ==" saltValue="1NhwIJb51HvNa4w9c7QLrw==" spinCount="100000" sheet="1" objects="1" scenarios="1"/>
  <mergeCells count="6">
    <mergeCell ref="H2:P2"/>
    <mergeCell ref="B6:F6"/>
    <mergeCell ref="I25:O27"/>
    <mergeCell ref="I3:L3"/>
    <mergeCell ref="M3:O3"/>
    <mergeCell ref="N4:O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Premiums!$D$6:$D$11</xm:f>
          </x14:formula1>
          <xm:sqref>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F39"/>
  <sheetViews>
    <sheetView zoomScale="150" zoomScaleNormal="150" workbookViewId="0">
      <selection activeCell="K34" sqref="K34"/>
    </sheetView>
  </sheetViews>
  <sheetFormatPr defaultRowHeight="15" x14ac:dyDescent="0.25"/>
  <cols>
    <col min="4" max="4" width="14.5703125" customWidth="1"/>
    <col min="5" max="5" width="15.7109375" customWidth="1"/>
    <col min="6" max="6" width="32.7109375" customWidth="1"/>
  </cols>
  <sheetData>
    <row r="3" spans="4:6" ht="18.75" x14ac:dyDescent="0.3">
      <c r="D3" s="161" t="s">
        <v>72</v>
      </c>
      <c r="E3" s="161"/>
      <c r="F3" s="161"/>
    </row>
    <row r="4" spans="4:6" ht="18.75" x14ac:dyDescent="0.3">
      <c r="D4" s="160"/>
      <c r="E4" s="160"/>
      <c r="F4" s="160"/>
    </row>
    <row r="5" spans="4:6" ht="18.75" x14ac:dyDescent="0.3">
      <c r="D5" s="158" t="s">
        <v>64</v>
      </c>
      <c r="E5" s="158"/>
      <c r="F5" s="158"/>
    </row>
    <row r="6" spans="4:6" ht="18.75" x14ac:dyDescent="0.3">
      <c r="D6" s="158" t="s">
        <v>81</v>
      </c>
      <c r="E6" s="158"/>
      <c r="F6" s="158"/>
    </row>
    <row r="7" spans="4:6" ht="18.75" x14ac:dyDescent="0.3">
      <c r="D7" s="158" t="s">
        <v>74</v>
      </c>
      <c r="E7" s="158"/>
      <c r="F7" s="158"/>
    </row>
    <row r="8" spans="4:6" ht="18.75" x14ac:dyDescent="0.3">
      <c r="D8" s="158" t="s">
        <v>75</v>
      </c>
      <c r="E8" s="158"/>
      <c r="F8" s="158"/>
    </row>
    <row r="9" spans="4:6" ht="18.75" x14ac:dyDescent="0.3">
      <c r="D9" s="158" t="s">
        <v>82</v>
      </c>
      <c r="E9" s="158"/>
      <c r="F9" s="158"/>
    </row>
    <row r="10" spans="4:6" ht="18.75" x14ac:dyDescent="0.3">
      <c r="D10" s="158" t="s">
        <v>71</v>
      </c>
      <c r="E10" s="158"/>
      <c r="F10" s="158"/>
    </row>
    <row r="11" spans="4:6" ht="18.75" x14ac:dyDescent="0.3">
      <c r="D11" s="90"/>
      <c r="E11" s="90"/>
      <c r="F11" s="90"/>
    </row>
    <row r="12" spans="4:6" ht="18.75" x14ac:dyDescent="0.3">
      <c r="D12" s="80" t="s">
        <v>67</v>
      </c>
      <c r="E12" s="80" t="s">
        <v>68</v>
      </c>
      <c r="F12" s="80"/>
    </row>
    <row r="13" spans="4:6" ht="18.75" x14ac:dyDescent="0.3">
      <c r="D13" s="155" t="s">
        <v>40</v>
      </c>
      <c r="E13" s="81">
        <v>3690</v>
      </c>
      <c r="F13" s="82" t="s">
        <v>66</v>
      </c>
    </row>
    <row r="14" spans="4:6" ht="18.75" x14ac:dyDescent="0.3">
      <c r="D14" s="156"/>
      <c r="E14" s="83">
        <v>2326</v>
      </c>
      <c r="F14" s="84" t="s">
        <v>32</v>
      </c>
    </row>
    <row r="15" spans="4:6" ht="18.75" x14ac:dyDescent="0.3">
      <c r="D15" s="157"/>
      <c r="E15" s="86">
        <v>6016</v>
      </c>
      <c r="F15" s="87" t="s">
        <v>31</v>
      </c>
    </row>
    <row r="16" spans="4:6" ht="18.75" x14ac:dyDescent="0.3">
      <c r="D16" s="155" t="s">
        <v>69</v>
      </c>
      <c r="E16" s="81">
        <v>2940</v>
      </c>
      <c r="F16" s="82" t="s">
        <v>78</v>
      </c>
    </row>
    <row r="17" spans="4:6" ht="18.75" x14ac:dyDescent="0.3">
      <c r="D17" s="156"/>
      <c r="E17" s="88">
        <v>2940</v>
      </c>
      <c r="F17" s="89" t="s">
        <v>31</v>
      </c>
    </row>
    <row r="18" spans="4:6" ht="18.75" x14ac:dyDescent="0.3">
      <c r="D18" s="156"/>
      <c r="E18" s="85">
        <v>-3076</v>
      </c>
      <c r="F18" s="84" t="s">
        <v>70</v>
      </c>
    </row>
    <row r="19" spans="4:6" x14ac:dyDescent="0.25">
      <c r="D19" s="79"/>
      <c r="E19" s="79"/>
      <c r="F19" s="79"/>
    </row>
    <row r="22" spans="4:6" ht="18.75" x14ac:dyDescent="0.3">
      <c r="D22" s="161" t="s">
        <v>72</v>
      </c>
      <c r="E22" s="161"/>
      <c r="F22" s="161"/>
    </row>
    <row r="23" spans="4:6" ht="18.75" x14ac:dyDescent="0.3">
      <c r="D23" s="160"/>
      <c r="E23" s="160"/>
      <c r="F23" s="160"/>
    </row>
    <row r="24" spans="4:6" ht="18.75" x14ac:dyDescent="0.3">
      <c r="D24" s="158" t="s">
        <v>64</v>
      </c>
      <c r="E24" s="158"/>
      <c r="F24" s="158"/>
    </row>
    <row r="25" spans="4:6" ht="18.75" x14ac:dyDescent="0.3">
      <c r="D25" s="158" t="s">
        <v>77</v>
      </c>
      <c r="E25" s="158"/>
      <c r="F25" s="158"/>
    </row>
    <row r="26" spans="4:6" ht="18.75" x14ac:dyDescent="0.3">
      <c r="D26" s="158" t="s">
        <v>74</v>
      </c>
      <c r="E26" s="158"/>
      <c r="F26" s="158"/>
    </row>
    <row r="27" spans="4:6" ht="18.75" x14ac:dyDescent="0.3">
      <c r="D27" s="158" t="s">
        <v>65</v>
      </c>
      <c r="E27" s="158"/>
      <c r="F27" s="158"/>
    </row>
    <row r="28" spans="4:6" ht="18.75" x14ac:dyDescent="0.3">
      <c r="D28" s="158" t="s">
        <v>79</v>
      </c>
      <c r="E28" s="158"/>
      <c r="F28" s="158"/>
    </row>
    <row r="29" spans="4:6" ht="18.75" x14ac:dyDescent="0.3">
      <c r="D29" s="158" t="s">
        <v>76</v>
      </c>
      <c r="E29" s="158"/>
      <c r="F29" s="158"/>
    </row>
    <row r="30" spans="4:6" ht="18.75" x14ac:dyDescent="0.3">
      <c r="D30" s="158" t="s">
        <v>73</v>
      </c>
      <c r="E30" s="158"/>
      <c r="F30" s="158"/>
    </row>
    <row r="31" spans="4:6" ht="18.75" x14ac:dyDescent="0.3">
      <c r="D31" s="159"/>
      <c r="E31" s="159"/>
      <c r="F31" s="159"/>
    </row>
    <row r="32" spans="4:6" ht="18.75" x14ac:dyDescent="0.3">
      <c r="D32" s="80" t="s">
        <v>67</v>
      </c>
      <c r="E32" s="80" t="s">
        <v>68</v>
      </c>
      <c r="F32" s="80"/>
    </row>
    <row r="33" spans="4:6" ht="18.75" x14ac:dyDescent="0.3">
      <c r="D33" s="155" t="s">
        <v>40</v>
      </c>
      <c r="E33" s="81">
        <v>2075</v>
      </c>
      <c r="F33" s="82" t="s">
        <v>66</v>
      </c>
    </row>
    <row r="34" spans="4:6" ht="18.75" x14ac:dyDescent="0.3">
      <c r="D34" s="156"/>
      <c r="E34" s="83">
        <v>3876</v>
      </c>
      <c r="F34" s="84" t="s">
        <v>32</v>
      </c>
    </row>
    <row r="35" spans="4:6" ht="18.75" x14ac:dyDescent="0.3">
      <c r="D35" s="157"/>
      <c r="E35" s="86">
        <v>5951</v>
      </c>
      <c r="F35" s="87" t="s">
        <v>31</v>
      </c>
    </row>
    <row r="36" spans="4:6" ht="18.75" x14ac:dyDescent="0.3">
      <c r="D36" s="155" t="s">
        <v>69</v>
      </c>
      <c r="E36" s="81">
        <v>1325</v>
      </c>
      <c r="F36" s="82" t="s">
        <v>78</v>
      </c>
    </row>
    <row r="37" spans="4:6" ht="18.75" x14ac:dyDescent="0.3">
      <c r="D37" s="156"/>
      <c r="E37" s="88">
        <v>1325</v>
      </c>
      <c r="F37" s="89" t="s">
        <v>31</v>
      </c>
    </row>
    <row r="38" spans="4:6" ht="18.75" x14ac:dyDescent="0.3">
      <c r="D38" s="156"/>
      <c r="E38" s="85">
        <v>-4626</v>
      </c>
      <c r="F38" s="84" t="s">
        <v>70</v>
      </c>
    </row>
    <row r="39" spans="4:6" x14ac:dyDescent="0.25">
      <c r="D39" s="79"/>
      <c r="E39" s="79"/>
      <c r="F39" s="79"/>
    </row>
  </sheetData>
  <sheetProtection algorithmName="SHA-512" hashValue="cXJEidUoCoITv3YIh7uzEdMzfNky3qH57hLdSlCjid5z+04TCySIX8HFWUf/e1Nv++3idz9QmoXhLDLrypyuCA==" saltValue="i+JSd2yvHNMXuqjlY6uR1Q==" spinCount="100000" sheet="1" objects="1" scenarios="1"/>
  <mergeCells count="22">
    <mergeCell ref="D23:F23"/>
    <mergeCell ref="D3:F3"/>
    <mergeCell ref="D5:F5"/>
    <mergeCell ref="D4:F4"/>
    <mergeCell ref="D6:F6"/>
    <mergeCell ref="D7:F7"/>
    <mergeCell ref="D8:F8"/>
    <mergeCell ref="D9:F9"/>
    <mergeCell ref="D10:F10"/>
    <mergeCell ref="D13:D15"/>
    <mergeCell ref="D16:D18"/>
    <mergeCell ref="D22:F22"/>
    <mergeCell ref="D33:D35"/>
    <mergeCell ref="D36:D38"/>
    <mergeCell ref="D29:F29"/>
    <mergeCell ref="D31:F31"/>
    <mergeCell ref="D24:F24"/>
    <mergeCell ref="D25:F25"/>
    <mergeCell ref="D26:F26"/>
    <mergeCell ref="D27:F27"/>
    <mergeCell ref="D28:F28"/>
    <mergeCell ref="D30:F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1"/>
  <sheetViews>
    <sheetView zoomScale="160" zoomScaleNormal="160" workbookViewId="0">
      <selection activeCell="H17" sqref="H17"/>
    </sheetView>
  </sheetViews>
  <sheetFormatPr defaultRowHeight="15" x14ac:dyDescent="0.25"/>
  <sheetData>
    <row r="2" spans="3:8" x14ac:dyDescent="0.25">
      <c r="H2" t="s">
        <v>23</v>
      </c>
    </row>
    <row r="3" spans="3:8" x14ac:dyDescent="0.25">
      <c r="C3" t="s">
        <v>11</v>
      </c>
      <c r="D3" t="s">
        <v>0</v>
      </c>
      <c r="E3" t="s">
        <v>3</v>
      </c>
      <c r="F3" t="s">
        <v>12</v>
      </c>
      <c r="G3" t="s">
        <v>5</v>
      </c>
      <c r="H3" t="s">
        <v>24</v>
      </c>
    </row>
    <row r="4" spans="3:8" x14ac:dyDescent="0.25">
      <c r="D4" t="s">
        <v>1</v>
      </c>
      <c r="F4" t="s">
        <v>4</v>
      </c>
      <c r="G4" t="s">
        <v>6</v>
      </c>
      <c r="H4" t="s">
        <v>25</v>
      </c>
    </row>
    <row r="5" spans="3:8" x14ac:dyDescent="0.25">
      <c r="C5" t="s">
        <v>7</v>
      </c>
      <c r="D5">
        <v>0.75</v>
      </c>
      <c r="E5">
        <f>IF(D$5=75%,Premiums!E$6,IF(D$5=70%,Premiums!E$7,IF(D$5=65%,Premiums!E$8,IF(D$5=60%,Premiums!E$9,IF(D$5=55%,Premiums!E$10,IF(D$5=50%,Premiums!E$11))))))</f>
        <v>7106</v>
      </c>
      <c r="F5">
        <f>IF(D$5=75%,Premiums!F$6,IF(D$5=70%,Premiums!F$7,IF(D$5=65%,Premiums!F$8,IF(D$5=60%,Premiums!F$9,IF(D$5=55%,Premiums!F$10,IF(D$5=50%,Premiums!F$11))))))</f>
        <v>241.2</v>
      </c>
      <c r="G5">
        <f>IF(D$5=75%,Premiums!G$6,IF(D$5=70%,Premiums!G$7,IF(D$5=65%,Premiums!G$8,IF(D$5=60%,Premiums!G$9,IF(D$5=55%,Premiums!G$10,IF(D$5=50%,Premiums!G$11))))))</f>
        <v>3553</v>
      </c>
      <c r="H5">
        <v>705</v>
      </c>
    </row>
    <row r="7" spans="3:8" x14ac:dyDescent="0.25">
      <c r="C7" t="s">
        <v>9</v>
      </c>
      <c r="D7">
        <f>D5</f>
        <v>0.75</v>
      </c>
      <c r="E7">
        <f>E$5</f>
        <v>7106</v>
      </c>
      <c r="F7">
        <f>F$5</f>
        <v>241.2</v>
      </c>
      <c r="G7">
        <f>IF(D$5=75%,Premiums!G$14,IF(D$5=70%,Premiums!G$15,IF(D$5=65%,Premiums!G$16,IF(D$5=60%,Premiums!G$17,IF(D$5=55%,Premiums!G$18,IF(D$5=50%,Premiums!G$19))))))</f>
        <v>5329.5</v>
      </c>
    </row>
    <row r="9" spans="3:8" x14ac:dyDescent="0.25">
      <c r="C9" t="s">
        <v>13</v>
      </c>
      <c r="D9">
        <f>D$5</f>
        <v>0.75</v>
      </c>
      <c r="E9">
        <f>E$5</f>
        <v>7106</v>
      </c>
      <c r="F9">
        <f>F$5</f>
        <v>241.2</v>
      </c>
      <c r="G9">
        <f>IF(D$5=75%,Premiums!G$22,IF(D$5=70%,Premiums!G$23,IF(D$5=65%,Premiums!G$24,IF(D$5=60%,Premiums!G$25,IF(D$5=55%,Premiums!G$26,IF(D$5=50%,Premiums!G$27))))))</f>
        <v>6395.4</v>
      </c>
    </row>
    <row r="11" spans="3:8" x14ac:dyDescent="0.25">
      <c r="C11" t="s">
        <v>22</v>
      </c>
      <c r="D11">
        <f>D$5</f>
        <v>0.75</v>
      </c>
      <c r="E11">
        <f>E$5</f>
        <v>7106</v>
      </c>
      <c r="F11">
        <f>F$5</f>
        <v>241.2</v>
      </c>
      <c r="G11">
        <f>IF(D$5=75%,Premiums!G$30,IF(D$5=70%,Premiums!G$31,IF(D$5=65%,Premiums!G$32,IF(D$5=60%,Premiums!G$33,IF(D$5=55%,Premiums!G$34,IF(D$5=50%,Premiums!G$35))))))</f>
        <v>7106</v>
      </c>
    </row>
  </sheetData>
  <sheetProtection algorithmName="SHA-512" hashValue="jo5JfU40vs+Rj6lR8aCgtA52TNgw6RTLhdDAhOKLENYlEhD3EIMZam/9fUG70B0Q/xA3E4jNMJp6EyFooeeK1A==" saltValue="Y2NfSWgdqlV2mTu9A+Ho2A=="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Premiums!$D$6:$D$11</xm:f>
          </x14:formula1>
          <xm:sqref>D5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45"/>
  <sheetViews>
    <sheetView zoomScale="150" zoomScaleNormal="150" workbookViewId="0">
      <selection activeCell="H24" sqref="H24"/>
    </sheetView>
  </sheetViews>
  <sheetFormatPr defaultRowHeight="15" x14ac:dyDescent="0.25"/>
  <cols>
    <col min="5" max="5" width="9.5703125" bestFit="1" customWidth="1"/>
    <col min="6" max="6" width="9.28515625" bestFit="1" customWidth="1"/>
    <col min="7" max="7" width="9.5703125" bestFit="1" customWidth="1"/>
  </cols>
  <sheetData>
    <row r="3" spans="3:7" x14ac:dyDescent="0.25">
      <c r="C3" t="s">
        <v>2</v>
      </c>
      <c r="D3" t="s">
        <v>0</v>
      </c>
      <c r="E3" t="s">
        <v>3</v>
      </c>
      <c r="F3" t="s">
        <v>4</v>
      </c>
      <c r="G3" t="s">
        <v>5</v>
      </c>
    </row>
    <row r="4" spans="3:7" x14ac:dyDescent="0.25">
      <c r="D4" t="s">
        <v>1</v>
      </c>
      <c r="G4" t="s">
        <v>6</v>
      </c>
    </row>
    <row r="6" spans="3:7" x14ac:dyDescent="0.25">
      <c r="C6" s="1" t="s">
        <v>7</v>
      </c>
      <c r="D6" s="2">
        <v>0.75</v>
      </c>
      <c r="E6" s="55">
        <v>7106</v>
      </c>
      <c r="F6" s="55">
        <v>241.2</v>
      </c>
      <c r="G6" s="55">
        <v>3553</v>
      </c>
    </row>
    <row r="7" spans="3:7" x14ac:dyDescent="0.25">
      <c r="C7" s="1" t="s">
        <v>7</v>
      </c>
      <c r="D7" s="2">
        <v>0.7</v>
      </c>
      <c r="E7" s="55">
        <v>6633</v>
      </c>
      <c r="F7" s="55">
        <v>177.3</v>
      </c>
      <c r="G7" s="55">
        <v>3316.5</v>
      </c>
    </row>
    <row r="8" spans="3:7" x14ac:dyDescent="0.25">
      <c r="C8" s="1" t="s">
        <v>7</v>
      </c>
      <c r="D8" s="2">
        <v>0.65</v>
      </c>
      <c r="E8" s="55">
        <v>6159</v>
      </c>
      <c r="F8" s="55">
        <v>143.19999999999999</v>
      </c>
      <c r="G8" s="55">
        <v>3079.5</v>
      </c>
    </row>
    <row r="9" spans="3:7" x14ac:dyDescent="0.25">
      <c r="C9" s="1" t="s">
        <v>7</v>
      </c>
      <c r="D9" s="2">
        <v>0.6</v>
      </c>
      <c r="E9" s="55">
        <v>5685</v>
      </c>
      <c r="F9" s="55">
        <v>103.3</v>
      </c>
      <c r="G9" s="55">
        <v>2842.5</v>
      </c>
    </row>
    <row r="10" spans="3:7" x14ac:dyDescent="0.25">
      <c r="C10" s="1" t="s">
        <v>7</v>
      </c>
      <c r="D10" s="2">
        <v>0.55000000000000004</v>
      </c>
      <c r="E10" s="55">
        <v>5211</v>
      </c>
      <c r="F10" s="55">
        <v>85.1</v>
      </c>
      <c r="G10" s="55">
        <v>2605.5</v>
      </c>
    </row>
    <row r="11" spans="3:7" x14ac:dyDescent="0.25">
      <c r="C11" s="1" t="s">
        <v>7</v>
      </c>
      <c r="D11" s="2">
        <v>0.5</v>
      </c>
      <c r="E11" s="55">
        <v>4738</v>
      </c>
      <c r="F11" s="55">
        <v>64.7</v>
      </c>
      <c r="G11" s="55">
        <v>2369</v>
      </c>
    </row>
    <row r="12" spans="3:7" x14ac:dyDescent="0.25">
      <c r="C12" s="1" t="s">
        <v>7</v>
      </c>
      <c r="D12" s="1" t="s">
        <v>8</v>
      </c>
      <c r="E12" s="55">
        <v>2606</v>
      </c>
      <c r="F12" s="55" t="s">
        <v>10</v>
      </c>
      <c r="G12" s="55"/>
    </row>
    <row r="13" spans="3:7" x14ac:dyDescent="0.25">
      <c r="C13" s="1"/>
      <c r="D13" s="1"/>
      <c r="E13" s="1"/>
      <c r="F13" s="1"/>
      <c r="G13" s="1"/>
    </row>
    <row r="14" spans="3:7" x14ac:dyDescent="0.25">
      <c r="C14" s="1" t="s">
        <v>9</v>
      </c>
      <c r="D14" s="1">
        <v>75</v>
      </c>
      <c r="E14" s="55">
        <v>7106</v>
      </c>
      <c r="F14" s="55">
        <v>241.2</v>
      </c>
      <c r="G14" s="55">
        <v>5329.5</v>
      </c>
    </row>
    <row r="15" spans="3:7" x14ac:dyDescent="0.25">
      <c r="C15" s="1" t="s">
        <v>9</v>
      </c>
      <c r="D15" s="1">
        <v>70</v>
      </c>
      <c r="E15" s="55">
        <v>6633</v>
      </c>
      <c r="F15" s="55">
        <v>177.3</v>
      </c>
      <c r="G15" s="55">
        <v>4974.8</v>
      </c>
    </row>
    <row r="16" spans="3:7" x14ac:dyDescent="0.25">
      <c r="C16" s="1" t="s">
        <v>9</v>
      </c>
      <c r="D16" s="1">
        <v>65</v>
      </c>
      <c r="E16" s="55">
        <v>6159</v>
      </c>
      <c r="F16" s="55">
        <v>143.19999999999999</v>
      </c>
      <c r="G16" s="55">
        <v>4619.3</v>
      </c>
    </row>
    <row r="17" spans="3:7" x14ac:dyDescent="0.25">
      <c r="C17" s="1" t="s">
        <v>9</v>
      </c>
      <c r="D17" s="1">
        <v>60</v>
      </c>
      <c r="E17" s="55">
        <v>5685</v>
      </c>
      <c r="F17" s="55">
        <v>103.3</v>
      </c>
      <c r="G17" s="55">
        <v>4263.8</v>
      </c>
    </row>
    <row r="18" spans="3:7" x14ac:dyDescent="0.25">
      <c r="C18" s="1" t="s">
        <v>9</v>
      </c>
      <c r="D18" s="1">
        <v>55</v>
      </c>
      <c r="E18" s="55">
        <v>5211</v>
      </c>
      <c r="F18" s="55">
        <v>85.1</v>
      </c>
      <c r="G18" s="55">
        <v>3908.3</v>
      </c>
    </row>
    <row r="19" spans="3:7" x14ac:dyDescent="0.25">
      <c r="C19" s="1" t="s">
        <v>9</v>
      </c>
      <c r="D19" s="1">
        <v>50</v>
      </c>
      <c r="E19" s="55">
        <v>4738</v>
      </c>
      <c r="F19" s="55">
        <v>64.7</v>
      </c>
      <c r="G19" s="55">
        <v>3553.5</v>
      </c>
    </row>
    <row r="20" spans="3:7" x14ac:dyDescent="0.25">
      <c r="C20" s="1" t="s">
        <v>9</v>
      </c>
      <c r="D20" s="1" t="s">
        <v>8</v>
      </c>
      <c r="E20" s="55">
        <v>2606</v>
      </c>
      <c r="F20" s="55" t="s">
        <v>10</v>
      </c>
      <c r="G20" s="55"/>
    </row>
    <row r="21" spans="3:7" x14ac:dyDescent="0.25">
      <c r="C21" s="1"/>
      <c r="D21" s="1"/>
      <c r="E21" s="1"/>
      <c r="F21" s="1"/>
      <c r="G21" s="1"/>
    </row>
    <row r="22" spans="3:7" x14ac:dyDescent="0.25">
      <c r="C22" s="1" t="s">
        <v>13</v>
      </c>
      <c r="D22" s="1">
        <v>75</v>
      </c>
      <c r="E22" s="55">
        <v>7106</v>
      </c>
      <c r="F22" s="55">
        <v>241.2</v>
      </c>
      <c r="G22" s="55">
        <v>6395.4</v>
      </c>
    </row>
    <row r="23" spans="3:7" x14ac:dyDescent="0.25">
      <c r="C23" s="1" t="s">
        <v>13</v>
      </c>
      <c r="D23" s="1">
        <v>70</v>
      </c>
      <c r="E23" s="55">
        <v>6633</v>
      </c>
      <c r="F23" s="55">
        <v>177.3</v>
      </c>
      <c r="G23" s="55">
        <v>5969.7</v>
      </c>
    </row>
    <row r="24" spans="3:7" x14ac:dyDescent="0.25">
      <c r="C24" s="1" t="s">
        <v>13</v>
      </c>
      <c r="D24" s="1">
        <v>65</v>
      </c>
      <c r="E24" s="55">
        <v>6159</v>
      </c>
      <c r="F24" s="55">
        <v>143.19999999999999</v>
      </c>
      <c r="G24" s="55">
        <v>5543.1</v>
      </c>
    </row>
    <row r="25" spans="3:7" x14ac:dyDescent="0.25">
      <c r="C25" s="1" t="s">
        <v>13</v>
      </c>
      <c r="D25" s="1">
        <v>60</v>
      </c>
      <c r="E25" s="55">
        <v>5685</v>
      </c>
      <c r="F25" s="55">
        <v>103.3</v>
      </c>
      <c r="G25" s="55">
        <v>5116.5</v>
      </c>
    </row>
    <row r="26" spans="3:7" x14ac:dyDescent="0.25">
      <c r="C26" s="1" t="s">
        <v>13</v>
      </c>
      <c r="D26" s="1">
        <v>55</v>
      </c>
      <c r="E26" s="55">
        <v>5211</v>
      </c>
      <c r="F26" s="55">
        <v>85.1</v>
      </c>
      <c r="G26" s="55">
        <v>4689.8999999999996</v>
      </c>
    </row>
    <row r="27" spans="3:7" x14ac:dyDescent="0.25">
      <c r="C27" s="1" t="s">
        <v>13</v>
      </c>
      <c r="D27" s="1">
        <v>50</v>
      </c>
      <c r="E27" s="55">
        <v>4738</v>
      </c>
      <c r="F27" s="55">
        <v>64.7</v>
      </c>
      <c r="G27" s="55">
        <v>4264.2</v>
      </c>
    </row>
    <row r="28" spans="3:7" x14ac:dyDescent="0.25">
      <c r="C28" s="1" t="s">
        <v>13</v>
      </c>
      <c r="D28" s="1" t="s">
        <v>8</v>
      </c>
      <c r="E28" s="55">
        <v>2606</v>
      </c>
      <c r="F28" s="55" t="s">
        <v>10</v>
      </c>
      <c r="G28" s="55"/>
    </row>
    <row r="30" spans="3:7" x14ac:dyDescent="0.25">
      <c r="C30" s="1" t="s">
        <v>22</v>
      </c>
      <c r="D30" s="1">
        <v>75</v>
      </c>
      <c r="E30" s="55">
        <v>7106</v>
      </c>
      <c r="F30" s="55">
        <v>241.2</v>
      </c>
      <c r="G30" s="55">
        <v>7106</v>
      </c>
    </row>
    <row r="31" spans="3:7" x14ac:dyDescent="0.25">
      <c r="C31" s="1" t="s">
        <v>22</v>
      </c>
      <c r="D31" s="1">
        <v>70</v>
      </c>
      <c r="E31" s="55">
        <v>6633</v>
      </c>
      <c r="F31" s="55">
        <v>177.3</v>
      </c>
      <c r="G31" s="55">
        <v>6633</v>
      </c>
    </row>
    <row r="32" spans="3:7" x14ac:dyDescent="0.25">
      <c r="C32" s="1" t="s">
        <v>22</v>
      </c>
      <c r="D32" s="1">
        <v>65</v>
      </c>
      <c r="E32" s="55">
        <v>6159</v>
      </c>
      <c r="F32" s="55">
        <v>143.19999999999999</v>
      </c>
      <c r="G32" s="55">
        <v>6159</v>
      </c>
    </row>
    <row r="33" spans="3:7" x14ac:dyDescent="0.25">
      <c r="C33" s="1" t="s">
        <v>22</v>
      </c>
      <c r="D33" s="1">
        <v>60</v>
      </c>
      <c r="E33" s="55">
        <v>5685</v>
      </c>
      <c r="F33" s="55">
        <v>103.3</v>
      </c>
      <c r="G33" s="55">
        <v>5685</v>
      </c>
    </row>
    <row r="34" spans="3:7" x14ac:dyDescent="0.25">
      <c r="C34" s="1" t="s">
        <v>22</v>
      </c>
      <c r="D34" s="1">
        <v>55</v>
      </c>
      <c r="E34" s="55">
        <v>5211</v>
      </c>
      <c r="F34" s="55">
        <v>85.1</v>
      </c>
      <c r="G34" s="55">
        <v>5211</v>
      </c>
    </row>
    <row r="35" spans="3:7" x14ac:dyDescent="0.25">
      <c r="C35" s="1" t="s">
        <v>22</v>
      </c>
      <c r="D35" s="1">
        <v>50</v>
      </c>
      <c r="E35" s="55">
        <v>4738</v>
      </c>
      <c r="F35" s="55">
        <v>64.7</v>
      </c>
      <c r="G35" s="55">
        <v>4738</v>
      </c>
    </row>
    <row r="36" spans="3:7" x14ac:dyDescent="0.25">
      <c r="E36" s="55">
        <v>2606</v>
      </c>
      <c r="F36" s="55" t="s">
        <v>10</v>
      </c>
      <c r="G36" s="55">
        <v>2606</v>
      </c>
    </row>
    <row r="38" spans="3:7" x14ac:dyDescent="0.25">
      <c r="C38" s="162" t="s">
        <v>62</v>
      </c>
      <c r="D38" s="162"/>
      <c r="E38" s="162"/>
      <c r="F38" s="162"/>
      <c r="G38" s="162"/>
    </row>
    <row r="39" spans="3:7" x14ac:dyDescent="0.25">
      <c r="C39" s="1" t="s">
        <v>22</v>
      </c>
      <c r="D39" s="57">
        <v>75</v>
      </c>
      <c r="E39" s="55">
        <v>7106</v>
      </c>
      <c r="F39" s="56">
        <v>349.6</v>
      </c>
      <c r="G39" s="55">
        <v>7106</v>
      </c>
    </row>
    <row r="40" spans="3:7" x14ac:dyDescent="0.25">
      <c r="C40" s="1" t="s">
        <v>22</v>
      </c>
      <c r="D40" s="57">
        <v>70</v>
      </c>
      <c r="E40" s="55">
        <v>6633</v>
      </c>
      <c r="F40" s="56">
        <v>257.10000000000002</v>
      </c>
      <c r="G40" s="55">
        <v>6633</v>
      </c>
    </row>
    <row r="41" spans="3:7" x14ac:dyDescent="0.25">
      <c r="C41" s="1" t="s">
        <v>22</v>
      </c>
      <c r="D41" s="57">
        <v>65</v>
      </c>
      <c r="E41" s="55">
        <v>6159</v>
      </c>
      <c r="F41" s="56">
        <v>207.6</v>
      </c>
      <c r="G41" s="55">
        <v>6159</v>
      </c>
    </row>
    <row r="42" spans="3:7" x14ac:dyDescent="0.25">
      <c r="C42" s="1" t="s">
        <v>22</v>
      </c>
      <c r="D42" s="57">
        <v>60</v>
      </c>
      <c r="E42" s="55">
        <v>5685</v>
      </c>
      <c r="F42" s="56">
        <v>149.80000000000001</v>
      </c>
      <c r="G42" s="55">
        <v>5685</v>
      </c>
    </row>
    <row r="43" spans="3:7" x14ac:dyDescent="0.25">
      <c r="C43" s="1" t="s">
        <v>22</v>
      </c>
      <c r="D43" s="57">
        <v>55</v>
      </c>
      <c r="E43" s="55">
        <v>5211</v>
      </c>
      <c r="F43" s="56">
        <v>123.4</v>
      </c>
      <c r="G43" s="55">
        <v>5211</v>
      </c>
    </row>
    <row r="44" spans="3:7" x14ac:dyDescent="0.25">
      <c r="C44" s="1" t="s">
        <v>22</v>
      </c>
      <c r="D44" s="57">
        <v>50</v>
      </c>
      <c r="E44" s="55">
        <v>4738</v>
      </c>
      <c r="F44" s="56">
        <v>93.9</v>
      </c>
      <c r="G44" s="55">
        <v>4738</v>
      </c>
    </row>
    <row r="45" spans="3:7" x14ac:dyDescent="0.25">
      <c r="E45" s="1"/>
      <c r="G45" s="1"/>
    </row>
  </sheetData>
  <sheetProtection algorithmName="SHA-512" hashValue="B45svCrIqBcL51xs21+fhwsSzloxe+wakukX5bB2sgH3Nud5fmM7jWiTg/8LyIBGOKzqTjSPGfojasL8bCHRyg==" saltValue="E49LcfEEDjBCtpJa89odRQ==" spinCount="100000" sheet="1" objects="1" scenarios="1"/>
  <mergeCells count="1">
    <mergeCell ref="C38:G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Dollar Plan </vt:lpstr>
      <vt:lpstr>V Option</vt:lpstr>
      <vt:lpstr>Summary</vt:lpstr>
      <vt:lpstr>Stages I II III</vt:lpstr>
      <vt:lpstr>Premiums</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2017-01-20T18:41:43Z</dcterms:created>
  <dcterms:modified xsi:type="dcterms:W3CDTF">2017-12-04T15:42:31Z</dcterms:modified>
</cp:coreProperties>
</file>